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nder\Desktop\PERSONAL\"/>
    </mc:Choice>
  </mc:AlternateContent>
  <xr:revisionPtr revIDLastSave="0" documentId="13_ncr:1_{3DF0D555-8F4C-4BE4-8C90-0C6DB8111464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⚙️ Configuración" sheetId="2" r:id="rId1"/>
    <sheet name="📊 Resumen" sheetId="1" r:id="rId2"/>
    <sheet name="💵 Ingresos" sheetId="3" r:id="rId3"/>
    <sheet name="🏠 Gastos Fijos" sheetId="4" r:id="rId4"/>
    <sheet name="🎭 Gastos Variables" sheetId="5" r:id="rId5"/>
    <sheet name="🛡️ Fondo Emergenci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  <c r="D17" i="6" s="1"/>
  <c r="D19" i="2"/>
  <c r="G20" i="1" s="1"/>
  <c r="D18" i="2"/>
  <c r="T14" i="4" s="1"/>
  <c r="G27" i="1"/>
  <c r="G28" i="1"/>
  <c r="G29" i="1"/>
  <c r="G30" i="1"/>
  <c r="G31" i="1"/>
  <c r="E4" i="1"/>
  <c r="E27" i="6"/>
  <c r="E26" i="6"/>
  <c r="E8" i="1" s="1"/>
  <c r="C18" i="6"/>
  <c r="F11" i="6"/>
  <c r="F12" i="6" s="1"/>
  <c r="J18" i="5"/>
  <c r="I18" i="5"/>
  <c r="H18" i="5"/>
  <c r="G18" i="5"/>
  <c r="F18" i="5"/>
  <c r="E18" i="5"/>
  <c r="D18" i="5"/>
  <c r="C18" i="5"/>
  <c r="K17" i="5"/>
  <c r="K16" i="5"/>
  <c r="L16" i="5" s="1"/>
  <c r="K15" i="5"/>
  <c r="L15" i="5" s="1"/>
  <c r="K14" i="5"/>
  <c r="L13" i="5"/>
  <c r="K13" i="5"/>
  <c r="K12" i="5"/>
  <c r="L12" i="5" s="1"/>
  <c r="K11" i="5"/>
  <c r="L11" i="5" s="1"/>
  <c r="K10" i="5"/>
  <c r="D40" i="1" s="1"/>
  <c r="K9" i="5"/>
  <c r="H23" i="1" s="1"/>
  <c r="K8" i="5"/>
  <c r="K7" i="5"/>
  <c r="H21" i="1" s="1"/>
  <c r="K6" i="5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S21" i="4"/>
  <c r="S20" i="4"/>
  <c r="S19" i="4"/>
  <c r="S18" i="4"/>
  <c r="S17" i="4"/>
  <c r="S16" i="4"/>
  <c r="S15" i="4"/>
  <c r="E25" i="1" s="1"/>
  <c r="S14" i="4"/>
  <c r="E24" i="1" s="1"/>
  <c r="S13" i="4"/>
  <c r="E23" i="1" s="1"/>
  <c r="S12" i="4"/>
  <c r="C38" i="1" s="1"/>
  <c r="S11" i="4"/>
  <c r="E21" i="1" s="1"/>
  <c r="S10" i="4"/>
  <c r="H19" i="3"/>
  <c r="G19" i="3"/>
  <c r="F19" i="3"/>
  <c r="E19" i="3"/>
  <c r="D19" i="3"/>
  <c r="C19" i="3"/>
  <c r="H18" i="3"/>
  <c r="G18" i="3"/>
  <c r="F18" i="3"/>
  <c r="E18" i="3"/>
  <c r="D18" i="3"/>
  <c r="C18" i="3"/>
  <c r="I17" i="3"/>
  <c r="I16" i="3"/>
  <c r="C21" i="6" s="1"/>
  <c r="I15" i="3"/>
  <c r="C20" i="6" s="1"/>
  <c r="I14" i="3"/>
  <c r="I13" i="3"/>
  <c r="I12" i="3"/>
  <c r="I11" i="3"/>
  <c r="C16" i="6" s="1"/>
  <c r="I10" i="3"/>
  <c r="I9" i="3"/>
  <c r="I8" i="3"/>
  <c r="C13" i="6" s="1"/>
  <c r="I7" i="3"/>
  <c r="C12" i="6" s="1"/>
  <c r="I6" i="3"/>
  <c r="E21" i="2"/>
  <c r="E47" i="1"/>
  <c r="D47" i="1"/>
  <c r="C47" i="1"/>
  <c r="E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E40" i="1"/>
  <c r="E39" i="1"/>
  <c r="E38" i="1"/>
  <c r="E37" i="1"/>
  <c r="E36" i="1"/>
  <c r="D36" i="1"/>
  <c r="C36" i="1"/>
  <c r="J31" i="1"/>
  <c r="H31" i="1"/>
  <c r="E31" i="1"/>
  <c r="J30" i="1"/>
  <c r="H30" i="1"/>
  <c r="I30" i="1" s="1"/>
  <c r="E30" i="1"/>
  <c r="F30" i="1" s="1"/>
  <c r="C30" i="1"/>
  <c r="J29" i="1"/>
  <c r="H29" i="1"/>
  <c r="E29" i="1"/>
  <c r="J28" i="1"/>
  <c r="H28" i="1"/>
  <c r="E28" i="1"/>
  <c r="J27" i="1"/>
  <c r="H27" i="1"/>
  <c r="I27" i="1" s="1"/>
  <c r="E27" i="1"/>
  <c r="F27" i="1" s="1"/>
  <c r="C27" i="1"/>
  <c r="J26" i="1"/>
  <c r="H26" i="1"/>
  <c r="E26" i="1"/>
  <c r="J25" i="1"/>
  <c r="H25" i="1"/>
  <c r="J24" i="1"/>
  <c r="J23" i="1"/>
  <c r="J22" i="1"/>
  <c r="J21" i="1"/>
  <c r="J20" i="1"/>
  <c r="H20" i="1"/>
  <c r="E20" i="1"/>
  <c r="D16" i="6" l="1"/>
  <c r="D11" i="6"/>
  <c r="D12" i="6"/>
  <c r="D22" i="6"/>
  <c r="D13" i="6"/>
  <c r="D21" i="6"/>
  <c r="D20" i="6"/>
  <c r="D19" i="6"/>
  <c r="D18" i="6"/>
  <c r="G4" i="1"/>
  <c r="G25" i="1"/>
  <c r="G26" i="1"/>
  <c r="T21" i="4"/>
  <c r="T20" i="4"/>
  <c r="D21" i="2"/>
  <c r="D28" i="1"/>
  <c r="T18" i="4"/>
  <c r="F44" i="1" s="1"/>
  <c r="G44" i="1" s="1"/>
  <c r="D27" i="1"/>
  <c r="T17" i="4"/>
  <c r="U17" i="4" s="1"/>
  <c r="D26" i="1"/>
  <c r="C4" i="1"/>
  <c r="T16" i="4"/>
  <c r="D25" i="1"/>
  <c r="D30" i="1"/>
  <c r="D29" i="1"/>
  <c r="T19" i="4"/>
  <c r="D20" i="1"/>
  <c r="T15" i="4"/>
  <c r="U15" i="4" s="1"/>
  <c r="T10" i="4"/>
  <c r="D31" i="1"/>
  <c r="D39" i="1"/>
  <c r="T13" i="4"/>
  <c r="F39" i="1" s="1"/>
  <c r="C22" i="1"/>
  <c r="L8" i="5"/>
  <c r="T12" i="4"/>
  <c r="T11" i="4"/>
  <c r="J32" i="1"/>
  <c r="H24" i="1"/>
  <c r="H22" i="1"/>
  <c r="C39" i="1"/>
  <c r="C40" i="1"/>
  <c r="C37" i="1"/>
  <c r="C41" i="1"/>
  <c r="E22" i="1"/>
  <c r="F22" i="1" s="1"/>
  <c r="C26" i="4"/>
  <c r="D37" i="1"/>
  <c r="L7" i="5"/>
  <c r="K18" i="5"/>
  <c r="E13" i="1" s="1"/>
  <c r="I31" i="1"/>
  <c r="F43" i="1"/>
  <c r="G43" i="1" s="1"/>
  <c r="U18" i="4"/>
  <c r="L9" i="5"/>
  <c r="C14" i="6"/>
  <c r="D14" i="6" s="1"/>
  <c r="C23" i="1"/>
  <c r="L17" i="5"/>
  <c r="F47" i="1"/>
  <c r="C22" i="6"/>
  <c r="G47" i="1"/>
  <c r="C31" i="1"/>
  <c r="F13" i="6"/>
  <c r="G12" i="6"/>
  <c r="F42" i="1"/>
  <c r="G42" i="1" s="1"/>
  <c r="U16" i="4"/>
  <c r="I26" i="1"/>
  <c r="U10" i="4"/>
  <c r="F36" i="1"/>
  <c r="G36" i="1" s="1"/>
  <c r="F20" i="1"/>
  <c r="F29" i="1"/>
  <c r="C15" i="6"/>
  <c r="D15" i="6" s="1"/>
  <c r="F40" i="1"/>
  <c r="C24" i="1"/>
  <c r="L10" i="5"/>
  <c r="F24" i="1"/>
  <c r="I29" i="1"/>
  <c r="F31" i="1"/>
  <c r="U21" i="4"/>
  <c r="C8" i="6"/>
  <c r="D14" i="1" s="1"/>
  <c r="S22" i="4"/>
  <c r="L6" i="5"/>
  <c r="L14" i="5"/>
  <c r="C20" i="1"/>
  <c r="C21" i="1"/>
  <c r="C25" i="1"/>
  <c r="C26" i="1"/>
  <c r="F26" i="1" s="1"/>
  <c r="C28" i="1"/>
  <c r="F28" i="1" s="1"/>
  <c r="C29" i="1"/>
  <c r="C11" i="6"/>
  <c r="C17" i="6"/>
  <c r="C19" i="6"/>
  <c r="I19" i="3"/>
  <c r="C25" i="4"/>
  <c r="D38" i="1"/>
  <c r="D46" i="1"/>
  <c r="I18" i="3"/>
  <c r="G11" i="6"/>
  <c r="U20" i="4" l="1"/>
  <c r="F46" i="1"/>
  <c r="G46" i="1" s="1"/>
  <c r="F41" i="1"/>
  <c r="G41" i="1" s="1"/>
  <c r="H32" i="1"/>
  <c r="I22" i="1"/>
  <c r="E32" i="1"/>
  <c r="I24" i="1"/>
  <c r="D24" i="1"/>
  <c r="G24" i="1"/>
  <c r="I23" i="1"/>
  <c r="G23" i="1"/>
  <c r="D23" i="1"/>
  <c r="G22" i="1"/>
  <c r="D22" i="1"/>
  <c r="D21" i="1"/>
  <c r="G21" i="1"/>
  <c r="D12" i="1"/>
  <c r="D13" i="1"/>
  <c r="G13" i="1" s="1"/>
  <c r="G40" i="1"/>
  <c r="G39" i="1"/>
  <c r="D25" i="4"/>
  <c r="U14" i="4"/>
  <c r="F23" i="1"/>
  <c r="U13" i="4"/>
  <c r="U12" i="4"/>
  <c r="F38" i="1"/>
  <c r="G38" i="1" s="1"/>
  <c r="T22" i="4"/>
  <c r="G8" i="1" s="1"/>
  <c r="D8" i="1"/>
  <c r="C32" i="1"/>
  <c r="I28" i="1"/>
  <c r="B8" i="1"/>
  <c r="F25" i="1"/>
  <c r="D26" i="4"/>
  <c r="E25" i="6"/>
  <c r="C8" i="1"/>
  <c r="E12" i="1"/>
  <c r="I21" i="1"/>
  <c r="F21" i="1"/>
  <c r="U19" i="4"/>
  <c r="F45" i="1"/>
  <c r="G45" i="1" s="1"/>
  <c r="U11" i="4"/>
  <c r="F37" i="1"/>
  <c r="G37" i="1" s="1"/>
  <c r="I20" i="1"/>
  <c r="I25" i="1"/>
  <c r="F14" i="6"/>
  <c r="G13" i="6"/>
  <c r="I32" i="1" l="1"/>
  <c r="E15" i="1"/>
  <c r="F15" i="1" s="1"/>
  <c r="U22" i="4"/>
  <c r="F8" i="1"/>
  <c r="D32" i="1"/>
  <c r="E16" i="1"/>
  <c r="F16" i="1" s="1"/>
  <c r="F13" i="1"/>
  <c r="F32" i="1"/>
  <c r="G12" i="1"/>
  <c r="F12" i="1"/>
  <c r="G32" i="1"/>
  <c r="F15" i="6"/>
  <c r="G14" i="6"/>
  <c r="G15" i="1" l="1"/>
  <c r="G16" i="1"/>
  <c r="F16" i="6"/>
  <c r="G15" i="6"/>
  <c r="F17" i="6" l="1"/>
  <c r="G16" i="6"/>
  <c r="F18" i="6" l="1"/>
  <c r="G17" i="6"/>
  <c r="F19" i="6" l="1"/>
  <c r="G18" i="6"/>
  <c r="F20" i="6" l="1"/>
  <c r="G19" i="6"/>
  <c r="F21" i="6" l="1"/>
  <c r="G20" i="6"/>
  <c r="F22" i="6" l="1"/>
  <c r="G21" i="6"/>
  <c r="E32" i="6" l="1"/>
  <c r="E33" i="6" s="1"/>
  <c r="B29" i="6"/>
  <c r="E28" i="6"/>
  <c r="G22" i="6"/>
  <c r="E14" i="1"/>
  <c r="G14" i="1" l="1"/>
  <c r="F14" i="1"/>
</calcChain>
</file>

<file path=xl/sharedStrings.xml><?xml version="1.0" encoding="utf-8"?>
<sst xmlns="http://schemas.openxmlformats.org/spreadsheetml/2006/main" count="270" uniqueCount="167">
  <si>
    <t>Porcentajes adaptados a tu realidad · Ajústalos en ⚙️ Configuración</t>
  </si>
  <si>
    <t>🏠 Fijos:</t>
  </si>
  <si>
    <t>🎭 Variables:</t>
  </si>
  <si>
    <t>🛡️ Emergencia:</t>
  </si>
  <si>
    <t>← modifica en ⚙️ Configuración</t>
  </si>
  <si>
    <t>💡  RESUMEN DEL AÑO</t>
  </si>
  <si>
    <t>💵 Total Ingresos</t>
  </si>
  <si>
    <t>🏠 Gastos Fijos</t>
  </si>
  <si>
    <t>🎭 Gastos Variables</t>
  </si>
  <si>
    <t>🛡️ Fondo Emergencia</t>
  </si>
  <si>
    <t>💹 Inversión</t>
  </si>
  <si>
    <t>✨ Saldo Libre</t>
  </si>
  <si>
    <t>🎯  OBJETIVOS ANUALES</t>
  </si>
  <si>
    <t>Objetivo</t>
  </si>
  <si>
    <t>Meta (€)</t>
  </si>
  <si>
    <t>Real (€)</t>
  </si>
  <si>
    <t>Progreso</t>
  </si>
  <si>
    <t>Estado</t>
  </si>
  <si>
    <t>🏠 Gastos Fijos ≤ configurado</t>
  </si>
  <si>
    <t>🎭 Gastos Variables ≤ configurado</t>
  </si>
  <si>
    <t>💹 Inversión anual (personaliza →)</t>
  </si>
  <si>
    <t>💰 Ahorro libre anual (personaliza →)</t>
  </si>
  <si>
    <t>📅  DISTRIBUCIÓN MENSUAL</t>
  </si>
  <si>
    <t>MES</t>
  </si>
  <si>
    <t>Ingresos</t>
  </si>
  <si>
    <t>Emerg.
Real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</si>
  <si>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</si>
  <si>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</si>
  <si>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</si>
  <si>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</si>
  <si>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</si>
  <si>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</si>
  <si>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</si>
  <si>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</si>
  <si>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</si>
  <si>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</si>
  <si>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</si>
  <si>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</si>
  <si>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 AÑO</t>
  </si>
  <si>
    <t>📊  DISTRIBUCIÓN MENSUAL DEL INGRESO</t>
  </si>
  <si>
    <t>Gastos Fijos</t>
  </si>
  <si>
    <t>Gastos Variables</t>
  </si>
  <si>
    <t>Fondo Emergencia</t>
  </si>
  <si>
    <t>Inversión</t>
  </si>
  <si>
    <t>Libre</t>
  </si>
  <si>
    <t>LEYENDA</t>
  </si>
  <si>
    <t>■</t>
  </si>
  <si>
    <t>Celda de entrada · introduce datos manualmente</t>
  </si>
  <si>
    <t>Fórmula enlazada · calculada automáticamente</t>
  </si>
  <si>
    <t>Fórmula interna</t>
  </si>
  <si>
    <t>⚠️ Rojo = límite superado  ·  🟠 Naranja = cerca del límite</t>
  </si>
  <si>
    <t>⚙️  CONFIGURACIÓN DEL PERFIL</t>
  </si>
  <si>
    <t>Elige tu rango de ingresos en el desplegable · Los % se ajustan solos · Puedes modificarlos libremente</t>
  </si>
  <si>
    <t>📊  TABLA ORIENTATIVA · Distribución sugerida según ingresos mensuales netos del hogar</t>
  </si>
  <si>
    <t>Rango de ingresos netos/mes</t>
  </si>
  <si>
    <t>% Fijos</t>
  </si>
  <si>
    <t>% Variables</t>
  </si>
  <si>
    <t>% Emergencia</t>
  </si>
  <si>
    <t>Descripción</t>
  </si>
  <si>
    <t>Hasta 1.300 €/mes</t>
  </si>
  <si>
    <t>Renta baja · fijos lo ocupan casi todo</t>
  </si>
  <si>
    <t>1.300 - 2.000 €/mes</t>
  </si>
  <si>
    <t>Renta media-baja · algo de margen</t>
  </si>
  <si>
    <t>2.000 - 3.000 €/mes</t>
  </si>
  <si>
    <t>Renta media · más flexibilidad real</t>
  </si>
  <si>
    <t>3.000 - 5.000 €/mes</t>
  </si>
  <si>
    <t>Renta media-alta · Kakebo clásico</t>
  </si>
  <si>
    <t>Más de 5.000 €/mes</t>
  </si>
  <si>
    <t>Renta alta · mayor capacidad de ahorro</t>
  </si>
  <si>
    <t>🎯  SELECCIONA TU RANGO DE INGRESOS  →  los % sugeridos se actualizan automáticamente</t>
  </si>
  <si>
    <t>Tu rango de ingresos mensual neto:</t>
  </si>
  <si>
    <t>🎛️  PORCENTAJES PERSONALIZADOS · se actualizan con el perfil · escribe encima para personalizar</t>
  </si>
  <si>
    <t>Si cambias el desplegable los % se sobreescribirán · Para fijar los tuyos, escríbelos directamente</t>
  </si>
  <si>
    <t>🏠  % máximo Gastos Fijos</t>
  </si>
  <si>
    <t>Incluye inversión recurrente</t>
  </si>
  <si>
    <t>🎭  % máximo Gastos Variables</t>
  </si>
  <si>
    <t>Ocio, ropa, vacaciones...</t>
  </si>
  <si>
    <t>🛡️  % objetivo Fondo Emergencia</t>
  </si>
  <si>
    <t>Mínimo recomendado: 20%</t>
  </si>
  <si>
    <t>✅  Suma de los tres %</t>
  </si>
  <si>
    <t>ℹ️  CÓMO USAR: (1) Haz clic en la celda azul y elige tu rango del desplegable · (2) Los % se rellenan automáticamente · (3) Si quieres otra distribución, escribe directamente los % en las celdas azules · (4) Comprueba que la suma sea 100%</t>
  </si>
  <si>
    <t>💵  REGISTRO DE INGRESOS</t>
  </si>
  <si>
    <t>Suma todos los ingresos del hogar · Pagas extra en su columna para no distorsionar la media mensual</t>
  </si>
  <si>
    <t>Salario 1</t>
  </si>
  <si>
    <t>Salario 2</t>
  </si>
  <si>
    <t>Freelance / Autónomo</t>
  </si>
  <si>
    <t>Rentas / Alquiler</t>
  </si>
  <si>
    <t>🎁 Paga Extra / Bonus</t>
  </si>
  <si>
    <t>Otros Ingresos</t>
  </si>
  <si>
    <t>TOTAL MES</t>
  </si>
  <si>
    <t>TOTAL ANUAL</t>
  </si>
  <si>
    <t>💡 Media mensual
(excl. extras)</t>
  </si>
  <si>
    <t>ℹ️  Los ingresos extraordinarios no se incluyen en la media mensual</t>
  </si>
  <si>
    <t>🏠  GASTOS FIJOS  ·  Objetivo ≤ % configurado</t>
  </si>
  <si>
    <t>Clasifica cada gasto como Necesidad o Deseo en fila 7 · Inversión Sugerida se calcula automáticamente</t>
  </si>
  <si>
    <t>⚙️  CLASIFICA CADA GASTO: Necesidad o Deseo (desplegable en fila 7)</t>
  </si>
  <si>
    <t>Hipot./Alquiler</t>
  </si>
  <si>
    <t>Luz/Agua/Gas</t>
  </si>
  <si>
    <t>Seguros</t>
  </si>
  <si>
    <t>Suscripciones</t>
  </si>
  <si>
    <t>Préstamos</t>
  </si>
  <si>
    <t>Comunidad</t>
  </si>
  <si>
    <t>Transporte</t>
  </si>
  <si>
    <t>Comida</t>
  </si>
  <si>
    <t>Tel./Internet</t>
  </si>
  <si>
    <t>Colegio/Guard.</t>
  </si>
  <si>
    <t>Extraescolares</t>
  </si>
  <si>
    <t>Academias</t>
  </si>
  <si>
    <t>Manutención</t>
  </si>
  <si>
    <t>Otros Fijos</t>
  </si>
  <si>
    <t>Extra 1</t>
  </si>
  <si>
    <t>Extra 2</t>
  </si>
  <si>
    <t>Necesidad</t>
  </si>
  <si>
    <t>Deseo</t>
  </si>
  <si>
    <t>TOTAL
(sin inv.)</t>
  </si>
  <si>
    <t>💹 Inversión
Sugerida</t>
  </si>
  <si>
    <t>🥧  REPARTO NECESIDAD vs DESEO (anual)</t>
  </si>
  <si>
    <t>✅ Necesidad</t>
  </si>
  <si>
    <t>✨ Deseo</t>
  </si>
  <si>
    <t>🎭  GASTOS VARIABLES  ·  Objetivo ≤ % configurado</t>
  </si>
  <si>
    <t>Ocio / Restaurantes</t>
  </si>
  <si>
    <t>Ropa / Calzado</t>
  </si>
  <si>
    <t>Vacaciones / Viajes</t>
  </si>
  <si>
    <t>Cultura / Libros</t>
  </si>
  <si>
    <t>Deporte Extra</t>
  </si>
  <si>
    <t>Salud Extra</t>
  </si>
  <si>
    <t>Regalos</t>
  </si>
  <si>
    <t>Varios</t>
  </si>
  <si>
    <t>% Ingresos</t>
  </si>
  <si>
    <t>📝  NOTAS DE GASTOS ESPECIALES</t>
  </si>
  <si>
    <t>Mes</t>
  </si>
  <si>
    <t>Categoría</t>
  </si>
  <si>
    <t>Importe (€)</t>
  </si>
  <si>
    <t>Descripción del gasto</t>
  </si>
  <si>
    <t>🛡️  FONDO DE EMERGENCIA  ·  Objetivo leído de ⚙️ Configuración</t>
  </si>
  <si>
    <t>Objetivo basado en gastos NECESIDAD reales · Meta: cubrir 3–6 meses de gastos esenciales</t>
  </si>
  <si>
    <t>⚙️  CONFIGURACIÓN</t>
  </si>
  <si>
    <t>Meses de cobertura deseados</t>
  </si>
  <si>
    <t>Recomendado: 3–6 meses</t>
  </si>
  <si>
    <t>💰 Saldo inicial del fondo (€)</t>
  </si>
  <si>
    <t>Lo que ya tienes ahorrado</t>
  </si>
  <si>
    <t>🎯 Objetivo del fondo (€)</t>
  </si>
  <si>
    <t>← media mensual gastos Necesidad × meses deseados</t>
  </si>
  <si>
    <t>💼 Ingresos Mes</t>
  </si>
  <si>
    <t>📌 Aportación objetivo</t>
  </si>
  <si>
    <t>✏️ Aportación Real</t>
  </si>
  <si>
    <t>📈 Acumulado Total</t>
  </si>
  <si>
    <t>🗓️ Meses Cubiertos</t>
  </si>
  <si>
    <t>📊  RESUMEN DEL AÑO</t>
  </si>
  <si>
    <t>📌 Aportación esperada (suma objetivo anual)</t>
  </si>
  <si>
    <t>✏️ Aportación real total (año)</t>
  </si>
  <si>
    <t>📅 Media mensual real aportada</t>
  </si>
  <si>
    <t>💰 Acumulado total en el fondo</t>
  </si>
  <si>
    <t>🔮  PROYECCIÓN: ¿Cuándo alcanzarás el objetivo?</t>
  </si>
  <si>
    <t>Meses restantes</t>
  </si>
  <si>
    <t>Año estimado de finalización</t>
  </si>
  <si>
    <t>ℹ️  Proyección basada en tu ritmo real · Actualiza 'Saldo inicial' si ya tienes algo ahorrado</t>
  </si>
  <si>
    <t>Gastos Fijos Presupuesto</t>
  </si>
  <si>
    <t>Gastos Fijos Real</t>
  </si>
  <si>
    <t>Gastos Fijos %</t>
  </si>
  <si>
    <t>Gastos Variables Presupuesto</t>
  </si>
  <si>
    <t>Gastos Variables Real</t>
  </si>
  <si>
    <t>Gastos Variables %</t>
  </si>
  <si>
    <t>ℹ️  Inversión Sugerida = margen hasta el % configurado · Clasifica fila 7 como Necesidad o Deseo</t>
  </si>
  <si>
    <r>
      <rPr>
        <sz val="9"/>
        <color theme="9"/>
        <rFont val="Arial"/>
        <family val="2"/>
      </rPr>
      <t>🟠</t>
    </r>
    <r>
      <rPr>
        <sz val="9"/>
        <color rgb="FFFFFFFF"/>
        <rFont val="Arial"/>
      </rPr>
      <t xml:space="preserve"> Naranja = cerca del límite  </t>
    </r>
    <r>
      <rPr>
        <sz val="9"/>
        <color rgb="FFC00000"/>
        <rFont val="Arial"/>
        <family val="2"/>
      </rPr>
      <t>🔴</t>
    </r>
    <r>
      <rPr>
        <sz val="9"/>
        <color rgb="FFFFFFFF"/>
        <rFont val="Arial"/>
      </rPr>
      <t xml:space="preserve"> Rojo = límite superado  ·  Límite leído de ⚙️ Configuración</t>
    </r>
  </si>
  <si>
    <t>% Ingresos
(con inversión)</t>
  </si>
  <si>
    <t>💰  ECONOMÍA DOMÉSTICA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</si>
</sst>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0\ &quot;€&quot;"/>
    <numFmt numFmtId="166" formatCode="0.0\ &quot;meses&quot;"/>
    <numFmt numFmtId="167" formatCode="0\ &quot;meses&quot;"/>
    <numFmt numFmtId="168" formatCode="#,##0\ &quot;€&quot;"/>
  </numFmts>
  <fonts count="52" x14ac:knownFonts="1">
    <font>
      <sz val="11"/>
      <color theme="1"/>
      <name val="Calibri"/>
      <family val="2"/>
      <scheme val="minor"/>
    </font>
    <font>
      <b/>
      <sz val="18"/>
      <color rgb="FFFFFFFF"/>
      <name val="Arial"/>
    </font>
    <font>
      <sz val="9"/>
      <color rgb="FFFFFFFF"/>
      <name val="Arial"/>
    </font>
    <font>
      <b/>
      <sz val="9"/>
      <color rgb="FFFFFFFF"/>
      <name val="Arial"/>
    </font>
    <font>
      <b/>
      <sz val="10"/>
      <color rgb="FFFFFFFF"/>
      <name val="Arial"/>
    </font>
    <font>
      <b/>
      <sz val="10"/>
      <color rgb="FF1A5276"/>
      <name val="Arial"/>
    </font>
    <font>
      <b/>
      <sz val="11"/>
      <color rgb="FF1A5276"/>
      <name val="Arial"/>
    </font>
    <font>
      <i/>
      <sz val="9"/>
      <color rgb="FF707B7C"/>
      <name val="Arial"/>
    </font>
    <font>
      <b/>
      <sz val="12"/>
      <color rgb="FF0000FF"/>
      <name val="Arial"/>
    </font>
    <font>
      <sz val="8"/>
      <color rgb="FFFFFFFF"/>
      <name val="Arial"/>
    </font>
    <font>
      <b/>
      <sz val="16"/>
      <color rgb="FF0000FF"/>
      <name val="Arial"/>
    </font>
    <font>
      <b/>
      <sz val="10"/>
      <color rgb="FF1E8449"/>
      <name val="Arial"/>
    </font>
    <font>
      <b/>
      <sz val="14"/>
      <color rgb="FF1E8449"/>
      <name val="Arial"/>
    </font>
    <font>
      <i/>
      <sz val="9"/>
      <color rgb="FF1A5276"/>
      <name val="Arial"/>
    </font>
    <font>
      <b/>
      <sz val="16"/>
      <color rgb="FFFFFFFF"/>
      <name val="Arial"/>
    </font>
    <font>
      <sz val="10"/>
      <color rgb="FF0000FF"/>
      <name val="Arial"/>
    </font>
    <font>
      <b/>
      <sz val="10"/>
      <color rgb="FF008000"/>
      <name val="Arial"/>
    </font>
    <font>
      <b/>
      <sz val="10"/>
      <color rgb="FF148F77"/>
      <name val="Arial"/>
    </font>
    <font>
      <i/>
      <sz val="8"/>
      <color rgb="FF707B7C"/>
      <name val="Arial"/>
    </font>
    <font>
      <b/>
      <sz val="14"/>
      <color rgb="FFFFFFFF"/>
      <name val="Arial"/>
    </font>
    <font>
      <b/>
      <sz val="7"/>
      <color rgb="FF2471A3"/>
      <name val="Arial"/>
    </font>
    <font>
      <b/>
      <sz val="7"/>
      <color rgb="FF0000FF"/>
      <name val="Arial"/>
    </font>
    <font>
      <sz val="10"/>
      <color rgb="FF000000"/>
      <name val="Arial"/>
    </font>
    <font>
      <b/>
      <sz val="11"/>
      <color rgb="FF008000"/>
      <name val="Arial"/>
    </font>
    <font>
      <sz val="10"/>
      <color rgb="FF008000"/>
      <name val="Arial"/>
    </font>
    <font>
      <b/>
      <sz val="10"/>
      <color rgb="FFCA6F1E"/>
      <name val="Arial"/>
    </font>
    <font>
      <b/>
      <sz val="10"/>
      <color rgb="FF0000FF"/>
      <name val="Arial"/>
    </font>
    <font>
      <b/>
      <sz val="12"/>
      <color rgb="FF008000"/>
      <name val="Arial"/>
    </font>
    <font>
      <b/>
      <sz val="11"/>
      <color rgb="FFFFFFFF"/>
      <name val="Arial"/>
    </font>
    <font>
      <b/>
      <sz val="12"/>
      <color rgb="FF1E8449"/>
      <name val="Arial"/>
    </font>
    <font>
      <b/>
      <sz val="12"/>
      <color rgb="FF1B2631"/>
      <name val="Arial"/>
    </font>
    <font>
      <b/>
      <sz val="20"/>
      <color rgb="FFFFFFFF"/>
      <name val="Arial"/>
    </font>
    <font>
      <sz val="10"/>
      <color rgb="FFFFFFFF"/>
      <name val="Arial"/>
    </font>
    <font>
      <b/>
      <sz val="13"/>
      <color rgb="FFFFFFFF"/>
      <name val="Arial"/>
    </font>
    <font>
      <i/>
      <sz val="8"/>
      <color rgb="FFAAAAAA"/>
      <name val="Arial"/>
    </font>
    <font>
      <b/>
      <sz val="8"/>
      <color rgb="FFFFFFFF"/>
      <name val="Arial"/>
    </font>
    <font>
      <b/>
      <sz val="12"/>
      <color rgb="FFFFFFFF"/>
      <name val="Arial"/>
    </font>
    <font>
      <b/>
      <sz val="9"/>
      <color rgb="FF1A5276"/>
      <name val="Arial"/>
    </font>
    <font>
      <sz val="9"/>
      <color rgb="FF008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FF"/>
      <name val="Arial"/>
    </font>
    <font>
      <b/>
      <sz val="10"/>
      <color rgb="FF1B2631"/>
      <name val="Arial"/>
    </font>
    <font>
      <sz val="9"/>
      <color rgb="FF1B2631"/>
      <name val="Arial"/>
    </font>
    <font>
      <b/>
      <sz val="14"/>
      <color rgb="FF0000FF"/>
      <name val="Arial"/>
    </font>
    <font>
      <sz val="9"/>
      <color rgb="FF707B7C"/>
      <name val="Arial"/>
    </font>
    <font>
      <b/>
      <sz val="14"/>
      <color rgb="FF008000"/>
      <name val="Arial"/>
    </font>
    <font>
      <b/>
      <sz val="14"/>
      <color rgb="FF000000"/>
      <name val="Arial"/>
    </font>
    <font>
      <b/>
      <sz val="14"/>
      <color rgb="FF922B21"/>
      <name val="Arial"/>
    </font>
    <font>
      <sz val="9"/>
      <color rgb="FFFFFFFF"/>
      <name val="Arial"/>
      <family val="2"/>
    </font>
    <font>
      <sz val="9"/>
      <color theme="9"/>
      <name val="Arial"/>
      <family val="2"/>
    </font>
    <font>
      <sz val="9"/>
      <color rgb="FFC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1B2631"/>
      </patternFill>
    </fill>
    <fill>
      <patternFill patternType="solid">
        <fgColor rgb="FF1A5276"/>
      </patternFill>
    </fill>
    <fill>
      <patternFill patternType="solid">
        <fgColor rgb="FF2471A3"/>
      </patternFill>
    </fill>
    <fill>
      <patternFill patternType="solid">
        <fgColor rgb="FFCA6F1E"/>
      </patternFill>
    </fill>
    <fill>
      <patternFill patternType="solid">
        <fgColor rgb="FF1E8449"/>
      </patternFill>
    </fill>
    <fill>
      <patternFill patternType="solid">
        <fgColor rgb="FFD6EAF8"/>
      </patternFill>
    </fill>
    <fill>
      <patternFill patternType="solid">
        <fgColor rgb="FFEAFAF1"/>
      </patternFill>
    </fill>
    <fill>
      <patternFill patternType="solid">
        <fgColor rgb="FFF39C12"/>
      </patternFill>
    </fill>
    <fill>
      <patternFill patternType="solid">
        <fgColor rgb="FF148F77"/>
      </patternFill>
    </fill>
    <fill>
      <patternFill patternType="solid">
        <fgColor rgb="FFD1F2EB"/>
      </patternFill>
    </fill>
    <fill>
      <patternFill patternType="solid">
        <fgColor rgb="FFE8F8F5"/>
      </patternFill>
    </fill>
    <fill>
      <patternFill patternType="solid">
        <fgColor rgb="FFFDEBD0"/>
      </patternFill>
    </fill>
    <fill>
      <patternFill patternType="solid">
        <fgColor rgb="FFEBF5FB"/>
      </patternFill>
    </fill>
    <fill>
      <patternFill patternType="solid">
        <fgColor rgb="FFD5F5E3"/>
      </patternFill>
    </fill>
    <fill>
      <patternFill patternType="solid">
        <fgColor rgb="FF707B7C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/>
      <right/>
      <top style="thin">
        <color rgb="FF888888"/>
      </top>
      <bottom style="thin">
        <color rgb="FF888888"/>
      </bottom>
      <diagonal/>
    </border>
    <border>
      <left/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  <diagonal/>
    </border>
    <border>
      <left/>
      <right/>
      <top style="medium">
        <color rgb="FF888888"/>
      </top>
      <bottom style="medium">
        <color rgb="FF888888"/>
      </bottom>
      <diagonal/>
    </border>
    <border>
      <left/>
      <right style="medium">
        <color rgb="FF888888"/>
      </right>
      <top style="medium">
        <color rgb="FF888888"/>
      </top>
      <bottom style="medium">
        <color rgb="FF888888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888888"/>
      </top>
      <bottom/>
      <diagonal/>
    </border>
    <border>
      <left/>
      <right style="thin">
        <color rgb="FF888888"/>
      </right>
      <top style="thin">
        <color rgb="FF888888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4" borderId="4" xfId="0" applyFont="1" applyFill="1" applyBorder="1" applyAlignment="1">
      <alignment horizontal="right" vertical="center"/>
    </xf>
    <xf numFmtId="164" fontId="33" fillId="4" borderId="4" xfId="0" applyNumberFormat="1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right" vertical="center"/>
    </xf>
    <xf numFmtId="164" fontId="33" fillId="5" borderId="4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right" vertical="center"/>
    </xf>
    <xf numFmtId="164" fontId="33" fillId="6" borderId="4" xfId="0" applyNumberFormat="1" applyFont="1" applyFill="1" applyBorder="1" applyAlignment="1">
      <alignment horizontal="left" vertical="center"/>
    </xf>
    <xf numFmtId="0" fontId="35" fillId="10" borderId="4" xfId="0" applyFont="1" applyFill="1" applyBorder="1" applyAlignment="1">
      <alignment horizontal="center"/>
    </xf>
    <xf numFmtId="0" fontId="35" fillId="4" borderId="4" xfId="0" applyFont="1" applyFill="1" applyBorder="1" applyAlignment="1">
      <alignment horizontal="center"/>
    </xf>
    <xf numFmtId="0" fontId="35" fillId="5" borderId="4" xfId="0" applyFont="1" applyFill="1" applyBorder="1" applyAlignment="1">
      <alignment horizontal="center"/>
    </xf>
    <xf numFmtId="0" fontId="35" fillId="6" borderId="4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168" fontId="36" fillId="10" borderId="4" xfId="0" applyNumberFormat="1" applyFont="1" applyFill="1" applyBorder="1" applyAlignment="1">
      <alignment horizontal="center" vertical="center"/>
    </xf>
    <xf numFmtId="168" fontId="36" fillId="4" borderId="4" xfId="0" applyNumberFormat="1" applyFont="1" applyFill="1" applyBorder="1" applyAlignment="1">
      <alignment horizontal="center" vertical="center"/>
    </xf>
    <xf numFmtId="168" fontId="36" fillId="5" borderId="4" xfId="0" applyNumberFormat="1" applyFont="1" applyFill="1" applyBorder="1" applyAlignment="1">
      <alignment horizontal="center" vertical="center"/>
    </xf>
    <xf numFmtId="168" fontId="36" fillId="6" borderId="4" xfId="0" applyNumberFormat="1" applyFont="1" applyFill="1" applyBorder="1" applyAlignment="1">
      <alignment horizontal="center" vertical="center"/>
    </xf>
    <xf numFmtId="168" fontId="36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38" fillId="0" borderId="4" xfId="0" applyNumberFormat="1" applyFont="1" applyBorder="1" applyAlignment="1">
      <alignment horizontal="right" vertical="center"/>
    </xf>
    <xf numFmtId="164" fontId="39" fillId="0" borderId="4" xfId="0" applyNumberFormat="1" applyFont="1" applyBorder="1" applyAlignment="1">
      <alignment horizontal="right" vertical="center"/>
    </xf>
    <xf numFmtId="165" fontId="41" fillId="0" borderId="4" xfId="0" applyNumberFormat="1" applyFont="1" applyBorder="1" applyAlignment="1">
      <alignment horizontal="right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165" fontId="24" fillId="0" borderId="4" xfId="0" applyNumberFormat="1" applyFont="1" applyBorder="1" applyAlignment="1">
      <alignment horizontal="right" vertical="center"/>
    </xf>
    <xf numFmtId="165" fontId="22" fillId="0" borderId="4" xfId="0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165" fontId="5" fillId="14" borderId="6" xfId="0" applyNumberFormat="1" applyFont="1" applyFill="1" applyBorder="1" applyAlignment="1">
      <alignment horizontal="right" vertical="center"/>
    </xf>
    <xf numFmtId="164" fontId="5" fillId="14" borderId="6" xfId="0" applyNumberFormat="1" applyFont="1" applyFill="1" applyBorder="1" applyAlignment="1">
      <alignment horizontal="right" vertical="center"/>
    </xf>
    <xf numFmtId="0" fontId="4" fillId="16" borderId="1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64" fontId="10" fillId="7" borderId="6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4" fontId="12" fillId="8" borderId="6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right" vertical="center"/>
    </xf>
    <xf numFmtId="165" fontId="16" fillId="11" borderId="4" xfId="0" applyNumberFormat="1" applyFont="1" applyFill="1" applyBorder="1" applyAlignment="1">
      <alignment horizontal="right" vertical="center"/>
    </xf>
    <xf numFmtId="165" fontId="17" fillId="12" borderId="6" xfId="0" applyNumberFormat="1" applyFont="1" applyFill="1" applyBorder="1" applyAlignment="1">
      <alignment horizontal="right" vertical="center"/>
    </xf>
    <xf numFmtId="165" fontId="13" fillId="0" borderId="4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/>
    </xf>
    <xf numFmtId="0" fontId="21" fillId="1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 wrapText="1"/>
    </xf>
    <xf numFmtId="165" fontId="16" fillId="7" borderId="4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165" fontId="23" fillId="0" borderId="6" xfId="0" applyNumberFormat="1" applyFont="1" applyBorder="1" applyAlignment="1">
      <alignment horizontal="right" vertical="center"/>
    </xf>
    <xf numFmtId="164" fontId="24" fillId="0" borderId="4" xfId="0" applyNumberFormat="1" applyFont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165" fontId="16" fillId="13" borderId="4" xfId="0" applyNumberFormat="1" applyFont="1" applyFill="1" applyBorder="1" applyAlignment="1">
      <alignment horizontal="right" vertical="center"/>
    </xf>
    <xf numFmtId="165" fontId="25" fillId="13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26" fillId="15" borderId="6" xfId="0" applyFont="1" applyFill="1" applyBorder="1" applyAlignment="1">
      <alignment horizontal="right" vertical="center"/>
    </xf>
    <xf numFmtId="165" fontId="26" fillId="15" borderId="6" xfId="0" applyNumberFormat="1" applyFont="1" applyFill="1" applyBorder="1" applyAlignment="1">
      <alignment horizontal="right" vertical="center"/>
    </xf>
    <xf numFmtId="165" fontId="27" fillId="15" borderId="6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165" fontId="15" fillId="15" borderId="4" xfId="0" applyNumberFormat="1" applyFont="1" applyFill="1" applyBorder="1" applyAlignment="1">
      <alignment horizontal="right" vertical="center"/>
    </xf>
    <xf numFmtId="165" fontId="17" fillId="15" borderId="4" xfId="0" applyNumberFormat="1" applyFont="1" applyFill="1" applyBorder="1" applyAlignment="1">
      <alignment horizontal="right" vertical="center"/>
    </xf>
    <xf numFmtId="166" fontId="22" fillId="0" borderId="4" xfId="0" applyNumberFormat="1" applyFont="1" applyBorder="1" applyAlignment="1">
      <alignment horizontal="right" vertical="center"/>
    </xf>
    <xf numFmtId="0" fontId="4" fillId="17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right" vertical="center"/>
    </xf>
    <xf numFmtId="0" fontId="1" fillId="17" borderId="1" xfId="0" applyFont="1" applyFill="1" applyBorder="1" applyAlignment="1">
      <alignment horizontal="center" vertical="center" wrapText="1"/>
    </xf>
    <xf numFmtId="0" fontId="0" fillId="17" borderId="2" xfId="0" applyFill="1" applyBorder="1"/>
    <xf numFmtId="0" fontId="0" fillId="17" borderId="3" xfId="0" applyFill="1" applyBorder="1"/>
    <xf numFmtId="0" fontId="4" fillId="17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0" fillId="0" borderId="5" xfId="0" applyBorder="1"/>
    <xf numFmtId="0" fontId="7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0" fillId="0" borderId="0" xfId="0"/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45" fillId="0" borderId="0" xfId="0" applyFont="1" applyAlignment="1">
      <alignment horizontal="left" vertical="center"/>
    </xf>
    <xf numFmtId="0" fontId="40" fillId="0" borderId="4" xfId="0" applyFont="1" applyBorder="1" applyAlignment="1">
      <alignment horizontal="center" vertical="center"/>
    </xf>
    <xf numFmtId="0" fontId="0" fillId="0" borderId="9" xfId="0" applyBorder="1"/>
    <xf numFmtId="0" fontId="4" fillId="2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49" fillId="5" borderId="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0" fillId="0" borderId="10" xfId="0" applyBorder="1"/>
    <xf numFmtId="0" fontId="4" fillId="5" borderId="1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165" fontId="29" fillId="15" borderId="6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167" fontId="30" fillId="8" borderId="6" xfId="0" applyNumberFormat="1" applyFont="1" applyFill="1" applyBorder="1" applyAlignment="1">
      <alignment horizontal="right" vertical="center"/>
    </xf>
    <xf numFmtId="0" fontId="30" fillId="8" borderId="6" xfId="0" applyFont="1" applyFill="1" applyBorder="1" applyAlignment="1">
      <alignment horizontal="right" vertical="center"/>
    </xf>
  </cellXfs>
  <cellStyles count="1">
    <cellStyle name="Normal" xfId="0" builtinId="0"/>
  </cellStyles>
  <dxfs count="11">
    <dxf>
      <font>
        <b/>
        <sz val="13"/>
        <color rgb="FF922B21"/>
        <name val="Arial"/>
      </font>
      <fill>
        <patternFill patternType="solid">
          <fgColor rgb="FFFADBD8"/>
        </patternFill>
      </fill>
    </dxf>
    <dxf>
      <font>
        <b/>
        <sz val="13"/>
        <color rgb="FF1E8449"/>
        <name val="Arial"/>
      </font>
      <fill>
        <patternFill patternType="solid">
          <fgColor rgb="FFD5F5E3"/>
        </patternFill>
      </fill>
    </dxf>
    <dxf>
      <font>
        <b/>
        <i val="0"/>
        <sz val="10"/>
        <color theme="9" tint="-0.24994659260841701"/>
        <name val="Arial"/>
      </font>
      <fill>
        <patternFill patternType="solid">
          <fgColor rgb="FFFDEBD0"/>
        </patternFill>
      </fill>
    </dxf>
    <dxf>
      <font>
        <b/>
        <i val="0"/>
        <sz val="10"/>
        <color rgb="FFC00000"/>
        <name val="Arial"/>
      </font>
      <fill>
        <patternFill patternType="solid">
          <fgColor rgb="FFFADBD8"/>
        </patternFill>
      </fill>
    </dxf>
    <dxf>
      <font>
        <b/>
        <sz val="10"/>
        <color rgb="FFCA6F1E"/>
        <name val="Arial"/>
      </font>
      <fill>
        <patternFill patternType="solid">
          <fgColor rgb="FFFDEBD0"/>
        </patternFill>
      </fill>
    </dxf>
    <dxf>
      <font>
        <b/>
        <sz val="10"/>
        <color rgb="FF922B21"/>
        <name val="Arial"/>
      </font>
      <fill>
        <patternFill patternType="solid">
          <fgColor rgb="FFFADBD8"/>
        </patternFill>
      </fill>
    </dxf>
    <dxf>
      <font>
        <b/>
        <sz val="10"/>
        <color rgb="FFCA6F1E"/>
        <name val="Arial"/>
      </font>
      <fill>
        <patternFill patternType="solid">
          <fgColor rgb="FFFDEBD0"/>
        </patternFill>
      </fill>
    </dxf>
    <dxf>
      <font>
        <b/>
        <sz val="10"/>
        <color rgb="FF922B21"/>
        <name val="Arial"/>
      </font>
      <fill>
        <patternFill patternType="solid">
          <fgColor rgb="FFFADBD8"/>
        </patternFill>
      </fill>
    </dxf>
    <dxf>
      <font>
        <b/>
        <sz val="10"/>
        <color rgb="FFCA6F1E"/>
        <name val="Arial"/>
      </font>
      <fill>
        <patternFill patternType="solid">
          <fgColor rgb="FFFDEBD0"/>
        </patternFill>
      </fill>
    </dxf>
    <dxf>
      <font>
        <b/>
        <sz val="10"/>
        <color rgb="FF922B21"/>
        <name val="Arial"/>
      </font>
      <fill>
        <patternFill patternType="solid">
          <fgColor rgb="FFFADBD8"/>
        </patternFill>
      </fill>
    </dxf>
    <dxf>
      <font>
        <b/>
        <sz val="14"/>
        <color rgb="FF922B21"/>
        <name val="Arial"/>
      </font>
      <fill>
        <patternFill patternType="solid">
          <fgColor rgb="FFFADBD8"/>
        </patternFill>
      </fill>
    </dxf>
  </dxfs>
  <tableStyles count="0" defaultTableStyle="TableStyleMedium9" defaultPivotStyle="PivotStyleLight16"/>
  <colors>
    <mruColors>
      <color rgb="FFC96009"/>
      <color rgb="FFFFF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10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'📊 Resumen'!$C$35</c:f>
              <c:strCache>
                <c:ptCount val="1"/>
                <c:pt idx="0">
                  <c:v>Gastos Fijos</c:v>
                </c:pt>
              </c:strCache>
            </c:strRef>
          </c:tx>
          <c:spPr>
            <a:solidFill>
              <a:srgbClr val="2471A3"/>
            </a:solidFill>
            <a:ln>
              <a:prstDash val="solid"/>
            </a:ln>
          </c:spPr>
          <c:invertIfNegative val="1"/>
          <c:cat>
            <c:strRef>
              <c:f>'📊 Resumen'!$B$36:$B$47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'📊 Resumen'!$C$36:$C$47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B71-4B88-834F-6E0A8B2068C4}"/>
            </c:ext>
          </c:extLst>
        </c:ser>
        <c:ser>
          <c:idx val="1"/>
          <c:order val="1"/>
          <c:tx>
            <c:strRef>
              <c:f>'📊 Resumen'!$D$35</c:f>
              <c:strCache>
                <c:ptCount val="1"/>
                <c:pt idx="0">
                  <c:v>Gastos Variables</c:v>
                </c:pt>
              </c:strCache>
            </c:strRef>
          </c:tx>
          <c:spPr>
            <a:solidFill>
              <a:srgbClr val="CA6F1E"/>
            </a:solidFill>
            <a:ln>
              <a:prstDash val="solid"/>
            </a:ln>
          </c:spPr>
          <c:invertIfNegative val="1"/>
          <c:cat>
            <c:strRef>
              <c:f>'📊 Resumen'!$B$36:$B$47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'📊 Resumen'!$D$36:$D$47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B71-4B88-834F-6E0A8B2068C4}"/>
            </c:ext>
          </c:extLst>
        </c:ser>
        <c:ser>
          <c:idx val="2"/>
          <c:order val="2"/>
          <c:tx>
            <c:strRef>
              <c:f>'📊 Resumen'!$E$35</c:f>
              <c:strCache>
                <c:ptCount val="1"/>
                <c:pt idx="0">
                  <c:v>Fondo Emergencia</c:v>
                </c:pt>
              </c:strCache>
            </c:strRef>
          </c:tx>
          <c:spPr>
            <a:solidFill>
              <a:srgbClr val="1E8449"/>
            </a:solidFill>
            <a:ln>
              <a:prstDash val="solid"/>
            </a:ln>
          </c:spPr>
          <c:invertIfNegative val="1"/>
          <c:cat>
            <c:strRef>
              <c:f>'📊 Resumen'!$B$36:$B$47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'📊 Resumen'!$E$36:$E$47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AB71-4B88-834F-6E0A8B2068C4}"/>
            </c:ext>
          </c:extLst>
        </c:ser>
        <c:ser>
          <c:idx val="3"/>
          <c:order val="3"/>
          <c:tx>
            <c:strRef>
              <c:f>'📊 Resumen'!$F$35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rgbClr val="148F77"/>
            </a:solidFill>
            <a:ln>
              <a:prstDash val="solid"/>
            </a:ln>
          </c:spPr>
          <c:invertIfNegative val="1"/>
          <c:cat>
            <c:strRef>
              <c:f>'📊 Resumen'!$B$36:$B$47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'📊 Resumen'!$F$36:$F$47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AB71-4B88-834F-6E0A8B2068C4}"/>
            </c:ext>
          </c:extLst>
        </c:ser>
        <c:ser>
          <c:idx val="4"/>
          <c:order val="4"/>
          <c:tx>
            <c:strRef>
              <c:f>'📊 Resumen'!$G$35</c:f>
              <c:strCache>
                <c:ptCount val="1"/>
                <c:pt idx="0">
                  <c:v>Libre</c:v>
                </c:pt>
              </c:strCache>
            </c:strRef>
          </c:tx>
          <c:spPr>
            <a:solidFill>
              <a:srgbClr val="D5D8DC"/>
            </a:solidFill>
            <a:ln>
              <a:prstDash val="solid"/>
            </a:ln>
          </c:spPr>
          <c:invertIfNegative val="1"/>
          <c:cat>
            <c:strRef>
              <c:f>'📊 Resumen'!$B$36:$B$47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'📊 Resumen'!$G$36:$G$47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AB71-4B88-834F-6E0A8B20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s-ES"/>
              <a:t>Necesidad vs Deseo</a:t>
            </a:r>
          </a:p>
        </c:rich>
      </c:tx>
      <c:layout>
        <c:manualLayout>
          <c:xMode val="edge"/>
          <c:yMode val="edge"/>
          <c:x val="3.1397619047619049E-2"/>
          <c:y val="4.9388888888888892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2471A3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49-4B92-B7CB-C7760C1FC5A1}"/>
              </c:ext>
            </c:extLst>
          </c:dPt>
          <c:dPt>
            <c:idx val="1"/>
            <c:bubble3D val="0"/>
            <c:spPr>
              <a:solidFill>
                <a:srgbClr val="CA6F1E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49-4B92-B7CB-C7760C1FC5A1}"/>
              </c:ext>
            </c:extLst>
          </c:dPt>
          <c:cat>
            <c:strRef>
              <c:f>'🏠 Gastos Fijos'!$B$25:$B$26</c:f>
              <c:strCache>
                <c:ptCount val="2"/>
                <c:pt idx="0">
                  <c:v>✅ Necesidad</c:v>
                </c:pt>
                <c:pt idx="1">
                  <c:v>✨ Deseo</c:v>
                </c:pt>
              </c:strCache>
            </c:strRef>
          </c:cat>
          <c:val>
            <c:numRef>
              <c:f>'🏠 Gastos Fijos'!$C$25:$C$26</c:f>
              <c:numCache>
                <c:formatCode>#,##0.00\ "€"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49-4B92-B7CB-C7760C1FC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300515873015875"/>
          <c:y val="3.7568611111111129E-2"/>
          <c:w val="0.18927658730158731"/>
          <c:h val="0.127585"/>
        </c:manualLayout>
      </c:layout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277385</xdr:colOff>
      <xdr:row>13</xdr:row>
      <xdr:rowOff>41951</xdr:rowOff>
    </xdr:from>
    <xdr:to>
      <xdr:col>10</xdr:col>
      <xdr:colOff>67326</xdr:colOff>
      <xdr:row>14</xdr:row>
      <xdr:rowOff>2313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D222759-043A-4632-AC86-D3017ED79D5F}"/>
            </a:ext>
          </a:extLst>
        </xdr:cNvPr>
        <xdr:cNvSpPr txBox="1"/>
      </xdr:nvSpPr>
      <xdr:spPr>
        <a:xfrm>
          <a:off x="6923963" y="3332205"/>
          <a:ext cx="1613455" cy="387611"/>
        </a:xfrm>
        <a:prstGeom prst="rect">
          <a:avLst/>
        </a:prstGeom>
        <a:solidFill>
          <a:srgbClr val="FFFF00">
            <a:alpha val="59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lang="es-ES" sz="900"/>
            <a:t>SELECCIONA TU RANGO</a:t>
          </a:r>
          <a:r>
            <a:rPr lang="es-ES" sz="900" baseline="0"/>
            <a:t> DE INGRESOS EN EL DESPLEGABLE</a:t>
          </a:r>
          <a:endParaRPr lang="es-ES" sz="900"/>
        </a:p>
      </xdr:txBody>
    </xdr:sp>
    <xdr:clientData/>
  </xdr:twoCellAnchor>
  <xdr:twoCellAnchor>
    <xdr:from>
      <xdr:col>7</xdr:col>
      <xdr:colOff>43814</xdr:colOff>
      <xdr:row>13</xdr:row>
      <xdr:rowOff>287068</xdr:rowOff>
    </xdr:from>
    <xdr:to>
      <xdr:col>7</xdr:col>
      <xdr:colOff>236219</xdr:colOff>
      <xdr:row>13</xdr:row>
      <xdr:rowOff>396240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A1C1B6A4-2D11-4552-8374-3B582FEFDD7E}"/>
            </a:ext>
          </a:extLst>
        </xdr:cNvPr>
        <xdr:cNvSpPr/>
      </xdr:nvSpPr>
      <xdr:spPr>
        <a:xfrm rot="10800000">
          <a:off x="6696074" y="3594148"/>
          <a:ext cx="192405" cy="109172"/>
        </a:xfrm>
        <a:prstGeom prst="rightArrow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48</xdr:row>
      <xdr:rowOff>0</xdr:rowOff>
    </xdr:from>
    <xdr:ext cx="9360000" cy="50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7</xdr:col>
      <xdr:colOff>294531</xdr:colOff>
      <xdr:row>6</xdr:row>
      <xdr:rowOff>327660</xdr:rowOff>
    </xdr:from>
    <xdr:to>
      <xdr:col>8</xdr:col>
      <xdr:colOff>953152</xdr:colOff>
      <xdr:row>7</xdr:row>
      <xdr:rowOff>364222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38C4CE-E020-4A79-961A-E5E7DCEE1688}"/>
            </a:ext>
          </a:extLst>
        </xdr:cNvPr>
        <xdr:cNvSpPr txBox="1"/>
      </xdr:nvSpPr>
      <xdr:spPr>
        <a:xfrm>
          <a:off x="6329571" y="1935480"/>
          <a:ext cx="1618741" cy="387082"/>
        </a:xfrm>
        <a:prstGeom prst="rect">
          <a:avLst/>
        </a:prstGeom>
        <a:solidFill>
          <a:srgbClr val="FFFF00">
            <a:alpha val="59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lang="es-ES" sz="900"/>
            <a:t>ESTO</a:t>
          </a:r>
          <a:r>
            <a:rPr lang="es-ES" sz="900" baseline="0"/>
            <a:t> ES LO QUE TE QUEDA LIBRE, ¡DISFRÚTALO!</a:t>
          </a:r>
          <a:endParaRPr lang="es-ES" sz="900"/>
        </a:p>
      </xdr:txBody>
    </xdr:sp>
    <xdr:clientData/>
  </xdr:twoCellAnchor>
  <xdr:twoCellAnchor>
    <xdr:from>
      <xdr:col>7</xdr:col>
      <xdr:colOff>60960</xdr:colOff>
      <xdr:row>7</xdr:row>
      <xdr:rowOff>130817</xdr:rowOff>
    </xdr:from>
    <xdr:to>
      <xdr:col>7</xdr:col>
      <xdr:colOff>253365</xdr:colOff>
      <xdr:row>7</xdr:row>
      <xdr:rowOff>239989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91554DB5-C818-4784-8EE1-14A7C23E4E46}"/>
            </a:ext>
          </a:extLst>
        </xdr:cNvPr>
        <xdr:cNvSpPr/>
      </xdr:nvSpPr>
      <xdr:spPr>
        <a:xfrm rot="10800000">
          <a:off x="6096000" y="2089157"/>
          <a:ext cx="192405" cy="109172"/>
        </a:xfrm>
        <a:prstGeom prst="rightArrow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297180</xdr:colOff>
      <xdr:row>22</xdr:row>
      <xdr:rowOff>60960</xdr:rowOff>
    </xdr:from>
    <xdr:ext cx="504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18</xdr:col>
      <xdr:colOff>286911</xdr:colOff>
      <xdr:row>5</xdr:row>
      <xdr:rowOff>213360</xdr:rowOff>
    </xdr:from>
    <xdr:to>
      <xdr:col>20</xdr:col>
      <xdr:colOff>259732</xdr:colOff>
      <xdr:row>7</xdr:row>
      <xdr:rowOff>6082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05A7C4D-9DCD-47DD-B297-42C5A55F3E34}"/>
            </a:ext>
          </a:extLst>
        </xdr:cNvPr>
        <xdr:cNvSpPr txBox="1"/>
      </xdr:nvSpPr>
      <xdr:spPr>
        <a:xfrm>
          <a:off x="8996571" y="1363980"/>
          <a:ext cx="1618741" cy="371842"/>
        </a:xfrm>
        <a:prstGeom prst="rect">
          <a:avLst/>
        </a:prstGeom>
        <a:solidFill>
          <a:srgbClr val="FFFF00">
            <a:alpha val="59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lang="es-ES" sz="900"/>
            <a:t>SELECCIONA SI ES UNA </a:t>
          </a:r>
          <a:r>
            <a:rPr lang="es-ES" sz="900" u="sng"/>
            <a:t>NECESIDAD</a:t>
          </a:r>
          <a:r>
            <a:rPr lang="es-ES" sz="900" baseline="0"/>
            <a:t> O UN </a:t>
          </a:r>
          <a:r>
            <a:rPr lang="es-ES" sz="900" u="sng" baseline="0"/>
            <a:t>DESEO</a:t>
          </a:r>
          <a:endParaRPr lang="es-ES" sz="900" u="sng"/>
        </a:p>
      </xdr:txBody>
    </xdr:sp>
    <xdr:clientData/>
  </xdr:twoCellAnchor>
  <xdr:twoCellAnchor>
    <xdr:from>
      <xdr:col>18</xdr:col>
      <xdr:colOff>53340</xdr:colOff>
      <xdr:row>6</xdr:row>
      <xdr:rowOff>62237</xdr:rowOff>
    </xdr:from>
    <xdr:to>
      <xdr:col>18</xdr:col>
      <xdr:colOff>245745</xdr:colOff>
      <xdr:row>6</xdr:row>
      <xdr:rowOff>171409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310B2FC-3476-4D26-B93D-929A9386DB92}"/>
            </a:ext>
          </a:extLst>
        </xdr:cNvPr>
        <xdr:cNvSpPr/>
      </xdr:nvSpPr>
      <xdr:spPr>
        <a:xfrm rot="10800000">
          <a:off x="8763000" y="1410977"/>
          <a:ext cx="192405" cy="109172"/>
        </a:xfrm>
        <a:prstGeom prst="rightArrow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271671</xdr:colOff>
      <xdr:row>5</xdr:row>
      <xdr:rowOff>30480</xdr:rowOff>
    </xdr:from>
    <xdr:to>
      <xdr:col>9</xdr:col>
      <xdr:colOff>358140</xdr:colOff>
      <xdr:row>5</xdr:row>
      <xdr:rowOff>259080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C6692E2-02C7-4CA8-87C5-03256238C59D}"/>
            </a:ext>
          </a:extLst>
        </xdr:cNvPr>
        <xdr:cNvSpPr txBox="1"/>
      </xdr:nvSpPr>
      <xdr:spPr>
        <a:xfrm>
          <a:off x="4523631" y="1211580"/>
          <a:ext cx="4536549" cy="228600"/>
        </a:xfrm>
        <a:prstGeom prst="rect">
          <a:avLst/>
        </a:prstGeom>
        <a:solidFill>
          <a:srgbClr val="FFFF00">
            <a:alpha val="59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lang="es-ES" sz="800"/>
            <a:t>SELECCIONA CUÁNTOS MESES QUIERES TENER CUBIERTOS. 3 ES ARRIESGADO Y</a:t>
          </a:r>
          <a:r>
            <a:rPr lang="es-ES" sz="800" baseline="0"/>
            <a:t> 6 O MÁS, CONSERVADOR</a:t>
          </a:r>
          <a:endParaRPr lang="es-ES" sz="800"/>
        </a:p>
      </xdr:txBody>
    </xdr:sp>
    <xdr:clientData/>
  </xdr:twoCellAnchor>
  <xdr:twoCellAnchor>
    <xdr:from>
      <xdr:col>3</xdr:col>
      <xdr:colOff>1287778</xdr:colOff>
      <xdr:row>5</xdr:row>
      <xdr:rowOff>85096</xdr:rowOff>
    </xdr:from>
    <xdr:to>
      <xdr:col>4</xdr:col>
      <xdr:colOff>190500</xdr:colOff>
      <xdr:row>5</xdr:row>
      <xdr:rowOff>213359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758ADCDB-8B39-49EB-8D19-E71A623552A2}"/>
            </a:ext>
          </a:extLst>
        </xdr:cNvPr>
        <xdr:cNvSpPr/>
      </xdr:nvSpPr>
      <xdr:spPr>
        <a:xfrm rot="10800000">
          <a:off x="4168138" y="1266196"/>
          <a:ext cx="274322" cy="128263"/>
        </a:xfrm>
        <a:prstGeom prst="rightArrow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271671</xdr:colOff>
      <xdr:row>6</xdr:row>
      <xdr:rowOff>22860</xdr:rowOff>
    </xdr:from>
    <xdr:to>
      <xdr:col>8</xdr:col>
      <xdr:colOff>60960</xdr:colOff>
      <xdr:row>6</xdr:row>
      <xdr:rowOff>243840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D7D626C-29B2-4B76-B221-5759DD98C5A4}"/>
            </a:ext>
          </a:extLst>
        </xdr:cNvPr>
        <xdr:cNvSpPr txBox="1"/>
      </xdr:nvSpPr>
      <xdr:spPr>
        <a:xfrm>
          <a:off x="4523631" y="1478280"/>
          <a:ext cx="3629769" cy="220980"/>
        </a:xfrm>
        <a:prstGeom prst="rect">
          <a:avLst/>
        </a:prstGeom>
        <a:solidFill>
          <a:srgbClr val="FFFF00">
            <a:alpha val="59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lang="es-ES" sz="800"/>
            <a:t>SI TIENES ALGO YA AHORRADO PARA IMPREVISTOS,</a:t>
          </a:r>
          <a:r>
            <a:rPr lang="es-ES" sz="800" baseline="0"/>
            <a:t> INDÍCALO AQUÍ (PUEDE SER 0)</a:t>
          </a:r>
          <a:endParaRPr lang="es-ES" sz="800"/>
        </a:p>
      </xdr:txBody>
    </xdr:sp>
    <xdr:clientData/>
  </xdr:twoCellAnchor>
  <xdr:twoCellAnchor>
    <xdr:from>
      <xdr:col>3</xdr:col>
      <xdr:colOff>1287778</xdr:colOff>
      <xdr:row>6</xdr:row>
      <xdr:rowOff>77476</xdr:rowOff>
    </xdr:from>
    <xdr:to>
      <xdr:col>4</xdr:col>
      <xdr:colOff>190500</xdr:colOff>
      <xdr:row>6</xdr:row>
      <xdr:rowOff>205739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267429C9-3A62-433C-8124-BB417140C102}"/>
            </a:ext>
          </a:extLst>
        </xdr:cNvPr>
        <xdr:cNvSpPr/>
      </xdr:nvSpPr>
      <xdr:spPr>
        <a:xfrm rot="10800000">
          <a:off x="4168138" y="1532896"/>
          <a:ext cx="274322" cy="128263"/>
        </a:xfrm>
        <a:prstGeom prst="rightArrow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1" tint="0.34998626667073579"/>
  </sheetPr>
  <dimension ref="B1:J23"/>
  <sheetViews>
    <sheetView showGridLines="0" zoomScaleNormal="100" workbookViewId="0">
      <selection activeCell="D21" sqref="D21"/>
    </sheetView>
  </sheetViews>
  <sheetFormatPr baseColWidth="10" defaultColWidth="8.88671875" defaultRowHeight="14.4" x14ac:dyDescent="0.3"/>
  <cols>
    <col min="1" max="1" width="2" customWidth="1"/>
    <col min="2" max="2" width="30" customWidth="1"/>
    <col min="3" max="5" width="11" customWidth="1"/>
    <col min="6" max="6" width="30" customWidth="1"/>
    <col min="7" max="7" width="2" customWidth="1"/>
  </cols>
  <sheetData>
    <row r="1" spans="2:10" ht="7.95" customHeight="1" x14ac:dyDescent="0.3"/>
    <row r="2" spans="2:10" ht="48" customHeight="1" x14ac:dyDescent="0.3">
      <c r="B2" s="76" t="s">
        <v>51</v>
      </c>
      <c r="C2" s="77"/>
      <c r="D2" s="77"/>
      <c r="E2" s="77"/>
      <c r="F2" s="78"/>
    </row>
    <row r="3" spans="2:10" ht="22.05" customHeight="1" x14ac:dyDescent="0.3">
      <c r="B3" s="83" t="s">
        <v>52</v>
      </c>
      <c r="C3" s="84"/>
      <c r="D3" s="84"/>
      <c r="E3" s="84"/>
      <c r="F3" s="85"/>
    </row>
    <row r="4" spans="2:10" ht="7.95" customHeight="1" x14ac:dyDescent="0.3"/>
    <row r="5" spans="2:10" ht="16.05" customHeight="1" x14ac:dyDescent="0.3">
      <c r="B5" s="86" t="s">
        <v>53</v>
      </c>
      <c r="C5" s="84"/>
      <c r="D5" s="84"/>
      <c r="E5" s="84"/>
      <c r="F5" s="85"/>
    </row>
    <row r="6" spans="2:10" ht="25.95" customHeight="1" x14ac:dyDescent="0.3">
      <c r="B6" s="70" t="s">
        <v>54</v>
      </c>
      <c r="C6" s="18" t="s">
        <v>55</v>
      </c>
      <c r="D6" s="23" t="s">
        <v>56</v>
      </c>
      <c r="E6" s="24" t="s">
        <v>57</v>
      </c>
      <c r="F6" s="70" t="s">
        <v>58</v>
      </c>
    </row>
    <row r="7" spans="2:10" ht="22.05" customHeight="1" x14ac:dyDescent="0.3">
      <c r="B7" s="38" t="s">
        <v>59</v>
      </c>
      <c r="C7" s="39">
        <v>0.75</v>
      </c>
      <c r="D7" s="39">
        <v>0.1</v>
      </c>
      <c r="E7" s="39">
        <v>0.15</v>
      </c>
      <c r="F7" s="40" t="s">
        <v>60</v>
      </c>
    </row>
    <row r="8" spans="2:10" ht="22.05" customHeight="1" x14ac:dyDescent="0.3">
      <c r="B8" s="38" t="s">
        <v>61</v>
      </c>
      <c r="C8" s="39">
        <v>0.7</v>
      </c>
      <c r="D8" s="39">
        <v>0.15</v>
      </c>
      <c r="E8" s="39">
        <v>0.15</v>
      </c>
      <c r="F8" s="40" t="s">
        <v>62</v>
      </c>
    </row>
    <row r="9" spans="2:10" ht="22.05" customHeight="1" x14ac:dyDescent="0.3">
      <c r="B9" s="38" t="s">
        <v>63</v>
      </c>
      <c r="C9" s="39">
        <v>0.65</v>
      </c>
      <c r="D9" s="39">
        <v>0.2</v>
      </c>
      <c r="E9" s="39">
        <v>0.15</v>
      </c>
      <c r="F9" s="40" t="s">
        <v>64</v>
      </c>
    </row>
    <row r="10" spans="2:10" ht="22.05" customHeight="1" x14ac:dyDescent="0.3">
      <c r="B10" s="38" t="s">
        <v>65</v>
      </c>
      <c r="C10" s="39">
        <v>0.55000000000000004</v>
      </c>
      <c r="D10" s="39">
        <v>0.25</v>
      </c>
      <c r="E10" s="39">
        <v>0.2</v>
      </c>
      <c r="F10" s="40" t="s">
        <v>66</v>
      </c>
    </row>
    <row r="11" spans="2:10" ht="22.05" customHeight="1" x14ac:dyDescent="0.3">
      <c r="B11" s="38" t="s">
        <v>67</v>
      </c>
      <c r="C11" s="39">
        <v>0.45</v>
      </c>
      <c r="D11" s="39">
        <v>0.3</v>
      </c>
      <c r="E11" s="39">
        <v>0.25</v>
      </c>
      <c r="F11" s="40" t="s">
        <v>68</v>
      </c>
    </row>
    <row r="12" spans="2:10" ht="7.95" customHeight="1" x14ac:dyDescent="0.3"/>
    <row r="13" spans="2:10" ht="18" customHeight="1" x14ac:dyDescent="0.3">
      <c r="B13" s="91" t="s">
        <v>69</v>
      </c>
      <c r="C13" s="84"/>
      <c r="D13" s="84"/>
      <c r="E13" s="84"/>
      <c r="F13" s="85"/>
    </row>
    <row r="14" spans="2:10" ht="34.049999999999997" customHeight="1" x14ac:dyDescent="0.3">
      <c r="B14" s="87" t="s">
        <v>70</v>
      </c>
      <c r="C14" s="81"/>
      <c r="D14" s="93" t="s">
        <v>63</v>
      </c>
      <c r="E14" s="94"/>
      <c r="F14" s="95"/>
    </row>
    <row r="15" spans="2:10" ht="7.95" customHeight="1" x14ac:dyDescent="0.3">
      <c r="J15" s="71"/>
    </row>
    <row r="16" spans="2:10" ht="18" customHeight="1" x14ac:dyDescent="0.3">
      <c r="B16" s="79" t="s">
        <v>71</v>
      </c>
      <c r="C16" s="77"/>
      <c r="D16" s="77"/>
      <c r="E16" s="77"/>
      <c r="F16" s="78"/>
    </row>
    <row r="17" spans="2:6" ht="13.95" customHeight="1" x14ac:dyDescent="0.3">
      <c r="B17" s="90" t="s">
        <v>72</v>
      </c>
      <c r="C17" s="84"/>
      <c r="D17" s="84"/>
      <c r="E17" s="84"/>
      <c r="F17" s="85"/>
    </row>
    <row r="18" spans="2:6" ht="28.05" customHeight="1" x14ac:dyDescent="0.3">
      <c r="B18" s="80" t="s">
        <v>73</v>
      </c>
      <c r="C18" s="81"/>
      <c r="D18" s="41">
        <f>CHOOSE(MATCH(D14,$B$7:$B$11,0),0.75,0.7,0.65,0.55,0.45)</f>
        <v>0.65</v>
      </c>
      <c r="E18" s="82" t="s">
        <v>74</v>
      </c>
      <c r="F18" s="81"/>
    </row>
    <row r="19" spans="2:6" ht="28.05" customHeight="1" x14ac:dyDescent="0.3">
      <c r="B19" s="80" t="s">
        <v>75</v>
      </c>
      <c r="C19" s="81"/>
      <c r="D19" s="41">
        <f>CHOOSE(MATCH(D14,$B$7:$B$11,0),0.1,0.15,0.2,0.25,0.3)</f>
        <v>0.2</v>
      </c>
      <c r="E19" s="82" t="s">
        <v>76</v>
      </c>
      <c r="F19" s="81"/>
    </row>
    <row r="20" spans="2:6" ht="28.05" customHeight="1" x14ac:dyDescent="0.3">
      <c r="B20" s="80" t="s">
        <v>77</v>
      </c>
      <c r="C20" s="81"/>
      <c r="D20" s="41">
        <f>CHOOSE(MATCH(D14,$B$7:$B$11,0),0.15,0.15,0.15,0.2,0.25)</f>
        <v>0.15</v>
      </c>
      <c r="E20" s="82" t="s">
        <v>78</v>
      </c>
      <c r="F20" s="81"/>
    </row>
    <row r="21" spans="2:6" ht="25.95" customHeight="1" x14ac:dyDescent="0.3">
      <c r="B21" s="92" t="s">
        <v>79</v>
      </c>
      <c r="C21" s="81"/>
      <c r="D21" s="43">
        <f>D18+D19+D20</f>
        <v>1</v>
      </c>
      <c r="E21" s="92" t="str">
        <f>IF(ABS(C21-1)&lt;0.001,"✅  Suman 100% · perfecto","⚠️  Ajusta para que sumen exactamente 100%")</f>
        <v>⚠️  Ajusta para que sumen exactamente 100%</v>
      </c>
      <c r="F21" s="81"/>
    </row>
    <row r="22" spans="2:6" ht="7.95" customHeight="1" x14ac:dyDescent="0.3"/>
    <row r="23" spans="2:6" ht="43.95" customHeight="1" x14ac:dyDescent="0.3">
      <c r="B23" s="88" t="s">
        <v>80</v>
      </c>
      <c r="C23" s="89"/>
      <c r="D23" s="89"/>
      <c r="E23" s="89"/>
      <c r="F23" s="89"/>
    </row>
  </sheetData>
  <mergeCells count="17">
    <mergeCell ref="B23:F23"/>
    <mergeCell ref="B18:C18"/>
    <mergeCell ref="E18:F18"/>
    <mergeCell ref="B17:F17"/>
    <mergeCell ref="B13:F13"/>
    <mergeCell ref="E21:F21"/>
    <mergeCell ref="B21:C21"/>
    <mergeCell ref="D14:F14"/>
    <mergeCell ref="E20:F20"/>
    <mergeCell ref="B2:F2"/>
    <mergeCell ref="B16:F16"/>
    <mergeCell ref="B19:C19"/>
    <mergeCell ref="B20:C20"/>
    <mergeCell ref="E19:F19"/>
    <mergeCell ref="B3:F3"/>
    <mergeCell ref="B5:F5"/>
    <mergeCell ref="B14:C14"/>
  </mergeCells>
  <conditionalFormatting sqref="D21">
    <cfRule type="expression" dxfId="10" priority="1">
      <formula>ABS(D21-1)&gt;0.001</formula>
    </cfRule>
  </conditionalFormatting>
  <dataValidations count="1">
    <dataValidation type="list" showInputMessage="1" showErrorMessage="1" errorTitle="Selección no válida" error="Elige una opción de la lista" promptTitle="Selecciona tu perfil" prompt="Elige el rango de ingresos mensuales netos de tu hogar" sqref="D14" xr:uid="{00000000-0002-0000-0100-000000000000}">
      <formula1>$B$7:$B$11</formula1>
    </dataValidation>
  </dataValidations>
  <pageMargins left="0.75" right="0.75" top="1" bottom="1" header="0.5" footer="0.5"/>
  <drawing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rgb="FF1B2631"/>
  </sheetPr>
  <dimension ref="B1:J71"/>
  <sheetViews>
    <sheetView showGridLines="0" workbookViewId="0">
      <selection activeCell="B2" sqref="B2:I2"/>
    </sheetView>
  </sheetViews>
  <sheetFormatPr baseColWidth="10" defaultColWidth="8.88671875" defaultRowHeight="14.4" x14ac:dyDescent="0.3"/>
  <cols>
    <col min="1" max="1" width="2" customWidth="1"/>
    <col min="2" max="2" width="16" customWidth="1"/>
    <col min="3" max="3" width="14.6640625" customWidth="1"/>
    <col min="4" max="4" width="15.6640625" customWidth="1"/>
    <col min="5" max="5" width="17.109375" customWidth="1"/>
    <col min="6" max="6" width="14.88671875" customWidth="1"/>
    <col min="7" max="7" width="15.33203125" customWidth="1"/>
    <col min="8" max="8" width="14.5546875" customWidth="1"/>
    <col min="9" max="9" width="14" customWidth="1"/>
    <col min="10" max="10" width="10.6640625" customWidth="1"/>
  </cols>
  <sheetData>
    <row r="1" spans="2:9" ht="7.95" customHeight="1" x14ac:dyDescent="0.3"/>
    <row r="2" spans="2:9" ht="49.95" customHeight="1" x14ac:dyDescent="0.3">
      <c r="B2" s="104" t="s">
        <v>166</v>
      </c>
      <c r="C2" s="84"/>
      <c r="D2" s="84"/>
      <c r="E2" s="84"/>
      <c r="F2" s="84"/>
      <c r="G2" s="84"/>
      <c r="H2" s="84"/>
      <c r="I2" s="85"/>
    </row>
    <row r="3" spans="2:9" ht="22.05" customHeight="1" x14ac:dyDescent="0.3">
      <c r="B3" s="100" t="s">
        <v>0</v>
      </c>
      <c r="C3" s="84"/>
      <c r="D3" s="84"/>
      <c r="E3" s="84"/>
      <c r="F3" s="84"/>
      <c r="G3" s="84"/>
      <c r="H3" s="84"/>
      <c r="I3" s="85"/>
    </row>
    <row r="4" spans="2:9" ht="25.95" customHeight="1" x14ac:dyDescent="0.3">
      <c r="B4" s="1" t="s">
        <v>1</v>
      </c>
      <c r="C4" s="2">
        <f>'⚙️ Configuración'!D18</f>
        <v>0.65</v>
      </c>
      <c r="D4" s="3" t="s">
        <v>2</v>
      </c>
      <c r="E4" s="4">
        <f>'⚙️ Configuración'!D19</f>
        <v>0.2</v>
      </c>
      <c r="F4" s="5" t="s">
        <v>3</v>
      </c>
      <c r="G4" s="6">
        <f>'⚙️ Configuración'!D20</f>
        <v>0.15</v>
      </c>
      <c r="H4" s="101" t="s">
        <v>4</v>
      </c>
      <c r="I4" s="89"/>
    </row>
    <row r="5" spans="2:9" ht="7.95" customHeight="1" x14ac:dyDescent="0.3"/>
    <row r="6" spans="2:9" ht="13.95" customHeight="1" x14ac:dyDescent="0.3">
      <c r="B6" s="107" t="s">
        <v>5</v>
      </c>
      <c r="C6" s="84"/>
      <c r="D6" s="84"/>
      <c r="E6" s="84"/>
      <c r="F6" s="84"/>
      <c r="G6" s="84"/>
      <c r="H6" s="84"/>
      <c r="I6" s="85"/>
    </row>
    <row r="7" spans="2:9" ht="28.05" customHeight="1" x14ac:dyDescent="0.3">
      <c r="B7" s="7" t="s">
        <v>6</v>
      </c>
      <c r="C7" s="8" t="s">
        <v>7</v>
      </c>
      <c r="D7" s="9" t="s">
        <v>8</v>
      </c>
      <c r="E7" s="10" t="s">
        <v>9</v>
      </c>
      <c r="F7" s="7" t="s">
        <v>10</v>
      </c>
      <c r="G7" s="11" t="s">
        <v>11</v>
      </c>
    </row>
    <row r="8" spans="2:9" ht="31.95" customHeight="1" x14ac:dyDescent="0.3">
      <c r="B8" s="12">
        <f>'💵 Ingresos'!I18</f>
        <v>0</v>
      </c>
      <c r="C8" s="13">
        <f>'🏠 Gastos Fijos'!S22</f>
        <v>0</v>
      </c>
      <c r="D8" s="14">
        <f>'🎭 Gastos Variables'!K18</f>
        <v>0</v>
      </c>
      <c r="E8" s="15">
        <f>'🛡️ Fondo Emergencia'!E26</f>
        <v>0</v>
      </c>
      <c r="F8" s="12">
        <f>'🏠 Gastos Fijos'!T22</f>
        <v>0</v>
      </c>
      <c r="G8" s="16">
        <f>'💵 Ingresos'!I18-'🏠 Gastos Fijos'!S22-'🎭 Gastos Variables'!K18-'🛡️ Fondo Emergencia'!E26-'🏠 Gastos Fijos'!T22</f>
        <v>0</v>
      </c>
    </row>
    <row r="9" spans="2:9" ht="7.95" customHeight="1" x14ac:dyDescent="0.3"/>
    <row r="10" spans="2:9" ht="13.95" customHeight="1" x14ac:dyDescent="0.3">
      <c r="B10" s="103" t="s">
        <v>12</v>
      </c>
      <c r="C10" s="84"/>
      <c r="D10" s="84"/>
      <c r="E10" s="84"/>
      <c r="F10" s="84"/>
      <c r="G10" s="84"/>
      <c r="H10" s="84"/>
      <c r="I10" s="85"/>
    </row>
    <row r="11" spans="2:9" ht="24" customHeight="1" x14ac:dyDescent="0.3">
      <c r="B11" s="99" t="s">
        <v>13</v>
      </c>
      <c r="C11" s="85"/>
      <c r="D11" s="18" t="s">
        <v>14</v>
      </c>
      <c r="E11" s="18" t="s">
        <v>15</v>
      </c>
      <c r="F11" s="18" t="s">
        <v>16</v>
      </c>
      <c r="G11" s="106" t="s">
        <v>17</v>
      </c>
      <c r="H11" s="84"/>
      <c r="I11" s="85"/>
    </row>
    <row r="12" spans="2:9" ht="19.95" customHeight="1" x14ac:dyDescent="0.3">
      <c r="B12" s="102" t="s">
        <v>18</v>
      </c>
      <c r="C12" s="81"/>
      <c r="D12" s="19">
        <f>'💵 Ingresos'!I18*'⚙️ Configuración'!$D$18</f>
        <v>0</v>
      </c>
      <c r="E12" s="19">
        <f>'🏠 Gastos Fijos'!S22</f>
        <v>0</v>
      </c>
      <c r="F12" s="20">
        <f>IFERROR(E12/D12,0)</f>
        <v>0</v>
      </c>
      <c r="G12" s="97" t="str">
        <f>IF(E12&lt;=D12,"✅ OK","⚠️ Excedido")</f>
        <v>✅ OK</v>
      </c>
      <c r="H12" s="98"/>
      <c r="I12" s="81"/>
    </row>
    <row r="13" spans="2:9" ht="19.95" customHeight="1" x14ac:dyDescent="0.3">
      <c r="B13" s="102" t="s">
        <v>19</v>
      </c>
      <c r="C13" s="81"/>
      <c r="D13" s="19">
        <f>'💵 Ingresos'!I18*'⚙️ Configuración'!$D$19</f>
        <v>0</v>
      </c>
      <c r="E13" s="19">
        <f>'🎭 Gastos Variables'!K18</f>
        <v>0</v>
      </c>
      <c r="F13" s="20">
        <f>IFERROR(E13/D13,0)</f>
        <v>0</v>
      </c>
      <c r="G13" s="97" t="str">
        <f>IF(E13&lt;=D13,"✅ OK","⚠️ Excedido")</f>
        <v>✅ OK</v>
      </c>
      <c r="H13" s="98"/>
      <c r="I13" s="81"/>
    </row>
    <row r="14" spans="2:9" ht="19.95" customHeight="1" x14ac:dyDescent="0.3">
      <c r="B14" s="102" t="s">
        <v>9</v>
      </c>
      <c r="C14" s="81"/>
      <c r="D14" s="19">
        <f>'🛡️ Fondo Emergencia'!C8</f>
        <v>0</v>
      </c>
      <c r="E14" s="19">
        <f>'🛡️ Fondo Emergencia'!F22</f>
        <v>0</v>
      </c>
      <c r="F14" s="20">
        <f>IFERROR(E14/D14,0)</f>
        <v>0</v>
      </c>
      <c r="G14" s="97" t="str">
        <f>IF(E14&gt;=D14,"✅ OK","📈 En curso")</f>
        <v>✅ OK</v>
      </c>
      <c r="H14" s="98"/>
      <c r="I14" s="81"/>
    </row>
    <row r="15" spans="2:9" ht="19.95" customHeight="1" x14ac:dyDescent="0.3">
      <c r="B15" s="102" t="s">
        <v>20</v>
      </c>
      <c r="C15" s="81"/>
      <c r="D15" s="21">
        <v>0</v>
      </c>
      <c r="E15" s="19">
        <f>'🏠 Gastos Fijos'!T22</f>
        <v>0</v>
      </c>
      <c r="F15" s="20">
        <f>IFERROR(E15/D15,0)</f>
        <v>0</v>
      </c>
      <c r="G15" s="97" t="str">
        <f>IF(E15&gt;=D15,"✅ OK","📈 En curso")</f>
        <v>✅ OK</v>
      </c>
      <c r="H15" s="98"/>
      <c r="I15" s="81"/>
    </row>
    <row r="16" spans="2:9" ht="19.95" customHeight="1" x14ac:dyDescent="0.3">
      <c r="B16" s="102" t="s">
        <v>21</v>
      </c>
      <c r="C16" s="81"/>
      <c r="D16" s="21">
        <v>0</v>
      </c>
      <c r="E16" s="19">
        <f>'💵 Ingresos'!I18-'🏠 Gastos Fijos'!S22-'🎭 Gastos Variables'!K18-'🛡️ Fondo Emergencia'!E26-'🏠 Gastos Fijos'!T22</f>
        <v>0</v>
      </c>
      <c r="F16" s="20">
        <f>IFERROR(E16/D16,0)</f>
        <v>0</v>
      </c>
      <c r="G16" s="97" t="str">
        <f>IF(E16&gt;=D16,"✅ OK","📈 En curso")</f>
        <v>✅ OK</v>
      </c>
      <c r="H16" s="98"/>
      <c r="I16" s="81"/>
    </row>
    <row r="17" spans="2:10" ht="7.95" customHeight="1" x14ac:dyDescent="0.3"/>
    <row r="18" spans="2:10" ht="13.95" customHeight="1" x14ac:dyDescent="0.3">
      <c r="B18" s="103" t="s">
        <v>22</v>
      </c>
      <c r="C18" s="84"/>
      <c r="D18" s="84"/>
      <c r="E18" s="84"/>
      <c r="F18" s="84"/>
      <c r="G18" s="84"/>
      <c r="H18" s="84"/>
      <c r="I18" s="85"/>
    </row>
    <row r="19" spans="2:10" ht="46.2" customHeight="1" x14ac:dyDescent="0.3">
      <c r="B19" s="17" t="s">
        <v>23</v>
      </c>
      <c r="C19" s="22" t="s">
        <v>24</v>
      </c>
      <c r="D19" s="18" t="s">
        <v>157</v>
      </c>
      <c r="E19" s="18" t="s">
        <v>158</v>
      </c>
      <c r="F19" s="18" t="s">
        <v>159</v>
      </c>
      <c r="G19" s="23" t="s">
        <v>160</v>
      </c>
      <c r="H19" s="23" t="s">
        <v>161</v>
      </c>
      <c r="I19" s="23" t="s">
        <v>162</v>
      </c>
      <c r="J19" s="24" t="s">
        <v>25</v>
      </c>
    </row>
    <row r="20" spans="2:10" ht="19.95" customHeight="1" x14ac:dyDescent="0.3">
      <c r="B20" s="25" t="s">
        <v>26</v>
      </c>
      <c r="C20" s="26">
        <f>'💵 Ingresos'!I6</f>
        <v>0</v>
      </c>
      <c r="D20" s="27">
        <f>C20*'⚙️ Configuración'!$D$18</f>
        <v>0</v>
      </c>
      <c r="E20" s="26">
        <f>'🏠 Gastos Fijos'!S10</f>
        <v>0</v>
      </c>
      <c r="F20" s="28">
        <f t="shared" ref="F20:F32" si="0">IFERROR(E20/C20,0)</f>
        <v>0</v>
      </c>
      <c r="G20" s="27">
        <f>C20*'⚙️ Configuración'!$D$19</f>
        <v>0</v>
      </c>
      <c r="H20" s="26">
        <f>'🎭 Gastos Variables'!K6</f>
        <v>0</v>
      </c>
      <c r="I20" s="28">
        <f t="shared" ref="I20:I32" si="1">IFERROR(H20/C20,0)</f>
        <v>0</v>
      </c>
      <c r="J20" s="26">
        <f>'🛡️ Fondo Emergencia'!E11</f>
        <v>0</v>
      </c>
    </row>
    <row r="21" spans="2:10" ht="19.95" customHeight="1" x14ac:dyDescent="0.3">
      <c r="B21" s="25" t="s">
        <v>27</v>
      </c>
      <c r="C21" s="26">
        <f>'💵 Ingresos'!I7</f>
        <v>0</v>
      </c>
      <c r="D21" s="27">
        <f>C21*'⚙️ Configuración'!$D$18</f>
        <v>0</v>
      </c>
      <c r="E21" s="26">
        <f>'🏠 Gastos Fijos'!S11</f>
        <v>0</v>
      </c>
      <c r="F21" s="28">
        <f t="shared" si="0"/>
        <v>0</v>
      </c>
      <c r="G21" s="27">
        <f>C21*'⚙️ Configuración'!$D$19</f>
        <v>0</v>
      </c>
      <c r="H21" s="26">
        <f>'🎭 Gastos Variables'!K7</f>
        <v>0</v>
      </c>
      <c r="I21" s="28">
        <f t="shared" si="1"/>
        <v>0</v>
      </c>
      <c r="J21" s="26">
        <f>'🛡️ Fondo Emergencia'!E12</f>
        <v>0</v>
      </c>
    </row>
    <row r="22" spans="2:10" ht="19.95" customHeight="1" x14ac:dyDescent="0.3">
      <c r="B22" s="25" t="s">
        <v>28</v>
      </c>
      <c r="C22" s="26">
        <f>'💵 Ingresos'!I8</f>
        <v>0</v>
      </c>
      <c r="D22" s="27">
        <f>C22*'⚙️ Configuración'!$D$18</f>
        <v>0</v>
      </c>
      <c r="E22" s="26">
        <f>'🏠 Gastos Fijos'!S12</f>
        <v>0</v>
      </c>
      <c r="F22" s="28">
        <f t="shared" si="0"/>
        <v>0</v>
      </c>
      <c r="G22" s="27">
        <f>C22*'⚙️ Configuración'!$D$19</f>
        <v>0</v>
      </c>
      <c r="H22" s="26">
        <f>'🎭 Gastos Variables'!K8</f>
        <v>0</v>
      </c>
      <c r="I22" s="28">
        <f t="shared" si="1"/>
        <v>0</v>
      </c>
      <c r="J22" s="26">
        <f>'🛡️ Fondo Emergencia'!E13</f>
        <v>0</v>
      </c>
    </row>
    <row r="23" spans="2:10" ht="19.95" customHeight="1" x14ac:dyDescent="0.3">
      <c r="B23" s="25" t="s">
        <v>29</v>
      </c>
      <c r="C23" s="26">
        <f>'💵 Ingresos'!I9</f>
        <v>0</v>
      </c>
      <c r="D23" s="27">
        <f>C23*'⚙️ Configuración'!$D$18</f>
        <v>0</v>
      </c>
      <c r="E23" s="26">
        <f>'🏠 Gastos Fijos'!S13</f>
        <v>0</v>
      </c>
      <c r="F23" s="28">
        <f t="shared" si="0"/>
        <v>0</v>
      </c>
      <c r="G23" s="27">
        <f>C23*'⚙️ Configuración'!$D$19</f>
        <v>0</v>
      </c>
      <c r="H23" s="26">
        <f>'🎭 Gastos Variables'!K9</f>
        <v>0</v>
      </c>
      <c r="I23" s="28">
        <f t="shared" si="1"/>
        <v>0</v>
      </c>
      <c r="J23" s="26">
        <f>'🛡️ Fondo Emergencia'!E14</f>
        <v>0</v>
      </c>
    </row>
    <row r="24" spans="2:10" ht="19.95" customHeight="1" x14ac:dyDescent="0.3">
      <c r="B24" s="25" t="s">
        <v>30</v>
      </c>
      <c r="C24" s="26">
        <f>'💵 Ingresos'!I10</f>
        <v>0</v>
      </c>
      <c r="D24" s="27">
        <f>C24*'⚙️ Configuración'!$D$18</f>
        <v>0</v>
      </c>
      <c r="E24" s="26">
        <f>'🏠 Gastos Fijos'!S14</f>
        <v>0</v>
      </c>
      <c r="F24" s="28">
        <f t="shared" si="0"/>
        <v>0</v>
      </c>
      <c r="G24" s="27">
        <f>C24*'⚙️ Configuración'!$D$19</f>
        <v>0</v>
      </c>
      <c r="H24" s="26">
        <f>'🎭 Gastos Variables'!K10</f>
        <v>0</v>
      </c>
      <c r="I24" s="28">
        <f t="shared" si="1"/>
        <v>0</v>
      </c>
      <c r="J24" s="26">
        <f>'🛡️ Fondo Emergencia'!E15</f>
        <v>0</v>
      </c>
    </row>
    <row r="25" spans="2:10" ht="19.95" customHeight="1" x14ac:dyDescent="0.3">
      <c r="B25" s="25" t="s">
        <v>31</v>
      </c>
      <c r="C25" s="26">
        <f>'💵 Ingresos'!I11</f>
        <v>0</v>
      </c>
      <c r="D25" s="27">
        <f>C25*'⚙️ Configuración'!$D$18</f>
        <v>0</v>
      </c>
      <c r="E25" s="26">
        <f>'🏠 Gastos Fijos'!S15</f>
        <v>0</v>
      </c>
      <c r="F25" s="28">
        <f t="shared" si="0"/>
        <v>0</v>
      </c>
      <c r="G25" s="27">
        <f>C25*'⚙️ Configuración'!$D$19</f>
        <v>0</v>
      </c>
      <c r="H25" s="26">
        <f>'🎭 Gastos Variables'!K11</f>
        <v>0</v>
      </c>
      <c r="I25" s="28">
        <f t="shared" si="1"/>
        <v>0</v>
      </c>
      <c r="J25" s="26">
        <f>'🛡️ Fondo Emergencia'!E16</f>
        <v>0</v>
      </c>
    </row>
    <row r="26" spans="2:10" ht="19.95" customHeight="1" x14ac:dyDescent="0.3">
      <c r="B26" s="25" t="s">
        <v>32</v>
      </c>
      <c r="C26" s="26">
        <f>'💵 Ingresos'!I12</f>
        <v>0</v>
      </c>
      <c r="D26" s="27">
        <f>C26*'⚙️ Configuración'!$D$18</f>
        <v>0</v>
      </c>
      <c r="E26" s="26">
        <f>'🏠 Gastos Fijos'!S16</f>
        <v>0</v>
      </c>
      <c r="F26" s="28">
        <f t="shared" si="0"/>
        <v>0</v>
      </c>
      <c r="G26" s="27">
        <f>C26*'⚙️ Configuración'!$D$19</f>
        <v>0</v>
      </c>
      <c r="H26" s="26">
        <f>'🎭 Gastos Variables'!K12</f>
        <v>0</v>
      </c>
      <c r="I26" s="28">
        <f t="shared" si="1"/>
        <v>0</v>
      </c>
      <c r="J26" s="26">
        <f>'🛡️ Fondo Emergencia'!E17</f>
        <v>0</v>
      </c>
    </row>
    <row r="27" spans="2:10" ht="19.95" customHeight="1" x14ac:dyDescent="0.3">
      <c r="B27" s="25" t="s">
        <v>33</v>
      </c>
      <c r="C27" s="26">
        <f>'💵 Ingresos'!I13</f>
        <v>0</v>
      </c>
      <c r="D27" s="27">
        <f>C27*'⚙️ Configuración'!$D$18</f>
        <v>0</v>
      </c>
      <c r="E27" s="26">
        <f>'🏠 Gastos Fijos'!S17</f>
        <v>0</v>
      </c>
      <c r="F27" s="28">
        <f t="shared" si="0"/>
        <v>0</v>
      </c>
      <c r="G27" s="27">
        <f>C27*'⚙️ Configuración'!$D$19</f>
        <v>0</v>
      </c>
      <c r="H27" s="26">
        <f>'🎭 Gastos Variables'!K13</f>
        <v>0</v>
      </c>
      <c r="I27" s="28">
        <f t="shared" si="1"/>
        <v>0</v>
      </c>
      <c r="J27" s="26">
        <f>'🛡️ Fondo Emergencia'!E18</f>
        <v>0</v>
      </c>
    </row>
    <row r="28" spans="2:10" ht="19.95" customHeight="1" x14ac:dyDescent="0.3">
      <c r="B28" s="25" t="s">
        <v>34</v>
      </c>
      <c r="C28" s="26">
        <f>'💵 Ingresos'!I14</f>
        <v>0</v>
      </c>
      <c r="D28" s="27">
        <f>C28*'⚙️ Configuración'!$D$18</f>
        <v>0</v>
      </c>
      <c r="E28" s="26">
        <f>'🏠 Gastos Fijos'!S18</f>
        <v>0</v>
      </c>
      <c r="F28" s="28">
        <f t="shared" si="0"/>
        <v>0</v>
      </c>
      <c r="G28" s="27">
        <f>C28*'⚙️ Configuración'!$D$19</f>
        <v>0</v>
      </c>
      <c r="H28" s="26">
        <f>'🎭 Gastos Variables'!K14</f>
        <v>0</v>
      </c>
      <c r="I28" s="28">
        <f t="shared" si="1"/>
        <v>0</v>
      </c>
      <c r="J28" s="26">
        <f>'🛡️ Fondo Emergencia'!E19</f>
        <v>0</v>
      </c>
    </row>
    <row r="29" spans="2:10" ht="19.95" customHeight="1" x14ac:dyDescent="0.3">
      <c r="B29" s="25" t="s">
        <v>35</v>
      </c>
      <c r="C29" s="26">
        <f>'💵 Ingresos'!I15</f>
        <v>0</v>
      </c>
      <c r="D29" s="27">
        <f>C29*'⚙️ Configuración'!$D$18</f>
        <v>0</v>
      </c>
      <c r="E29" s="26">
        <f>'🏠 Gastos Fijos'!S19</f>
        <v>0</v>
      </c>
      <c r="F29" s="28">
        <f t="shared" si="0"/>
        <v>0</v>
      </c>
      <c r="G29" s="27">
        <f>C29*'⚙️ Configuración'!$D$19</f>
        <v>0</v>
      </c>
      <c r="H29" s="26">
        <f>'🎭 Gastos Variables'!K15</f>
        <v>0</v>
      </c>
      <c r="I29" s="28">
        <f t="shared" si="1"/>
        <v>0</v>
      </c>
      <c r="J29" s="26">
        <f>'🛡️ Fondo Emergencia'!E20</f>
        <v>0</v>
      </c>
    </row>
    <row r="30" spans="2:10" ht="19.95" customHeight="1" x14ac:dyDescent="0.3">
      <c r="B30" s="25" t="s">
        <v>36</v>
      </c>
      <c r="C30" s="26">
        <f>'💵 Ingresos'!I16</f>
        <v>0</v>
      </c>
      <c r="D30" s="27">
        <f>C30*'⚙️ Configuración'!$D$18</f>
        <v>0</v>
      </c>
      <c r="E30" s="26">
        <f>'🏠 Gastos Fijos'!S20</f>
        <v>0</v>
      </c>
      <c r="F30" s="28">
        <f t="shared" si="0"/>
        <v>0</v>
      </c>
      <c r="G30" s="27">
        <f>C30*'⚙️ Configuración'!$D$19</f>
        <v>0</v>
      </c>
      <c r="H30" s="26">
        <f>'🎭 Gastos Variables'!K16</f>
        <v>0</v>
      </c>
      <c r="I30" s="28">
        <f t="shared" si="1"/>
        <v>0</v>
      </c>
      <c r="J30" s="26">
        <f>'🛡️ Fondo Emergencia'!E21</f>
        <v>0</v>
      </c>
    </row>
    <row r="31" spans="2:10" ht="19.95" customHeight="1" x14ac:dyDescent="0.3">
      <c r="B31" s="25" t="s">
        <v>37</v>
      </c>
      <c r="C31" s="26">
        <f>'💵 Ingresos'!I17</f>
        <v>0</v>
      </c>
      <c r="D31" s="27">
        <f>C31*'⚙️ Configuración'!$D$18</f>
        <v>0</v>
      </c>
      <c r="E31" s="26">
        <f>'🏠 Gastos Fijos'!S21</f>
        <v>0</v>
      </c>
      <c r="F31" s="28">
        <f t="shared" si="0"/>
        <v>0</v>
      </c>
      <c r="G31" s="27">
        <f>C31*'⚙️ Configuración'!$D$19</f>
        <v>0</v>
      </c>
      <c r="H31" s="26">
        <f>'🎭 Gastos Variables'!K17</f>
        <v>0</v>
      </c>
      <c r="I31" s="28">
        <f t="shared" si="1"/>
        <v>0</v>
      </c>
      <c r="J31" s="26">
        <f>'🛡️ Fondo Emergencia'!E22</f>
        <v>0</v>
      </c>
    </row>
    <row r="32" spans="2:10" ht="22.05" customHeight="1" x14ac:dyDescent="0.3">
      <c r="B32" s="17" t="s">
        <v>38</v>
      </c>
      <c r="C32" s="29">
        <f>SUM(C20:C31)</f>
        <v>0</v>
      </c>
      <c r="D32" s="29">
        <f>SUM(D20:D31)</f>
        <v>0</v>
      </c>
      <c r="E32" s="29">
        <f>SUM(E20:E31)</f>
        <v>0</v>
      </c>
      <c r="F32" s="30">
        <f t="shared" si="0"/>
        <v>0</v>
      </c>
      <c r="G32" s="29">
        <f>SUM(G20:G31)</f>
        <v>0</v>
      </c>
      <c r="H32" s="29">
        <f>SUM(H20:H31)</f>
        <v>0</v>
      </c>
      <c r="I32" s="30">
        <f t="shared" si="1"/>
        <v>0</v>
      </c>
      <c r="J32" s="29">
        <f>SUM(J20:J31)</f>
        <v>0</v>
      </c>
    </row>
    <row r="33" spans="2:9" ht="7.95" customHeight="1" x14ac:dyDescent="0.3"/>
    <row r="34" spans="2:9" ht="13.95" customHeight="1" x14ac:dyDescent="0.3">
      <c r="B34" s="103" t="s">
        <v>39</v>
      </c>
      <c r="C34" s="84"/>
      <c r="D34" s="84"/>
      <c r="E34" s="84"/>
      <c r="F34" s="84"/>
      <c r="G34" s="84"/>
      <c r="H34" s="84"/>
      <c r="I34" s="85"/>
    </row>
    <row r="35" spans="2:9" ht="22.05" customHeight="1" x14ac:dyDescent="0.3">
      <c r="B35" s="31" t="s">
        <v>23</v>
      </c>
      <c r="C35" s="31" t="s">
        <v>40</v>
      </c>
      <c r="D35" s="31" t="s">
        <v>41</v>
      </c>
      <c r="E35" s="31" t="s">
        <v>42</v>
      </c>
      <c r="F35" s="31" t="s">
        <v>43</v>
      </c>
      <c r="G35" s="31" t="s">
        <v>44</v>
      </c>
    </row>
    <row r="36" spans="2:9" ht="16.05" customHeight="1" x14ac:dyDescent="0.3">
      <c r="B36" s="32" t="s">
        <v>26</v>
      </c>
      <c r="C36" s="19">
        <f>'🏠 Gastos Fijos'!S10</f>
        <v>0</v>
      </c>
      <c r="D36" s="19">
        <f>'🎭 Gastos Variables'!K6</f>
        <v>0</v>
      </c>
      <c r="E36" s="19">
        <f>'🛡️ Fondo Emergencia'!E11</f>
        <v>0</v>
      </c>
      <c r="F36" s="19">
        <f>'🏠 Gastos Fijos'!T10</f>
        <v>0</v>
      </c>
      <c r="G36" s="19">
        <f>MAX(0,'💵 Ingresos'!I6-C36-D36-E36-F36)</f>
        <v>0</v>
      </c>
    </row>
    <row r="37" spans="2:9" ht="16.05" customHeight="1" x14ac:dyDescent="0.3">
      <c r="B37" s="32" t="s">
        <v>27</v>
      </c>
      <c r="C37" s="19">
        <f>'🏠 Gastos Fijos'!S11</f>
        <v>0</v>
      </c>
      <c r="D37" s="19">
        <f>'🎭 Gastos Variables'!K7</f>
        <v>0</v>
      </c>
      <c r="E37" s="19">
        <f>'🛡️ Fondo Emergencia'!E12</f>
        <v>0</v>
      </c>
      <c r="F37" s="19">
        <f>'🏠 Gastos Fijos'!T11</f>
        <v>0</v>
      </c>
      <c r="G37" s="19">
        <f>MAX(0,'💵 Ingresos'!I7-C37-D37-E37-F37)</f>
        <v>0</v>
      </c>
    </row>
    <row r="38" spans="2:9" ht="16.05" customHeight="1" x14ac:dyDescent="0.3">
      <c r="B38" s="32" t="s">
        <v>28</v>
      </c>
      <c r="C38" s="19">
        <f>'🏠 Gastos Fijos'!S12</f>
        <v>0</v>
      </c>
      <c r="D38" s="19">
        <f>'🎭 Gastos Variables'!K8</f>
        <v>0</v>
      </c>
      <c r="E38" s="19">
        <f>'🛡️ Fondo Emergencia'!E13</f>
        <v>0</v>
      </c>
      <c r="F38" s="19">
        <f>'🏠 Gastos Fijos'!T12</f>
        <v>0</v>
      </c>
      <c r="G38" s="19">
        <f>MAX(0,'💵 Ingresos'!I8-C38-D38-E38-F38)</f>
        <v>0</v>
      </c>
    </row>
    <row r="39" spans="2:9" ht="16.05" customHeight="1" x14ac:dyDescent="0.3">
      <c r="B39" s="32" t="s">
        <v>29</v>
      </c>
      <c r="C39" s="19">
        <f>'🏠 Gastos Fijos'!S13</f>
        <v>0</v>
      </c>
      <c r="D39" s="19">
        <f>'🎭 Gastos Variables'!K9</f>
        <v>0</v>
      </c>
      <c r="E39" s="19">
        <f>'🛡️ Fondo Emergencia'!E14</f>
        <v>0</v>
      </c>
      <c r="F39" s="19">
        <f>'🏠 Gastos Fijos'!T13</f>
        <v>0</v>
      </c>
      <c r="G39" s="19">
        <f>MAX(0,'💵 Ingresos'!I9-C39-D39-E39-F39)</f>
        <v>0</v>
      </c>
    </row>
    <row r="40" spans="2:9" ht="16.05" customHeight="1" x14ac:dyDescent="0.3">
      <c r="B40" s="32" t="s">
        <v>30</v>
      </c>
      <c r="C40" s="19">
        <f>'🏠 Gastos Fijos'!S14</f>
        <v>0</v>
      </c>
      <c r="D40" s="19">
        <f>'🎭 Gastos Variables'!K10</f>
        <v>0</v>
      </c>
      <c r="E40" s="19">
        <f>'🛡️ Fondo Emergencia'!E15</f>
        <v>0</v>
      </c>
      <c r="F40" s="19">
        <f>'🏠 Gastos Fijos'!T14</f>
        <v>0</v>
      </c>
      <c r="G40" s="19">
        <f>MAX(0,'💵 Ingresos'!I10-C40-D40-E40-F40)</f>
        <v>0</v>
      </c>
    </row>
    <row r="41" spans="2:9" ht="16.05" customHeight="1" x14ac:dyDescent="0.3">
      <c r="B41" s="32" t="s">
        <v>31</v>
      </c>
      <c r="C41" s="19">
        <f>'🏠 Gastos Fijos'!S15</f>
        <v>0</v>
      </c>
      <c r="D41" s="19">
        <f>'🎭 Gastos Variables'!K11</f>
        <v>0</v>
      </c>
      <c r="E41" s="19">
        <f>'🛡️ Fondo Emergencia'!E16</f>
        <v>0</v>
      </c>
      <c r="F41" s="19">
        <f>'🏠 Gastos Fijos'!T15</f>
        <v>0</v>
      </c>
      <c r="G41" s="19">
        <f>MAX(0,'💵 Ingresos'!I11-C41-D41-E41-F41)</f>
        <v>0</v>
      </c>
    </row>
    <row r="42" spans="2:9" ht="16.05" customHeight="1" x14ac:dyDescent="0.3">
      <c r="B42" s="32" t="s">
        <v>32</v>
      </c>
      <c r="C42" s="19">
        <f>'🏠 Gastos Fijos'!S16</f>
        <v>0</v>
      </c>
      <c r="D42" s="19">
        <f>'🎭 Gastos Variables'!K12</f>
        <v>0</v>
      </c>
      <c r="E42" s="19">
        <f>'🛡️ Fondo Emergencia'!E17</f>
        <v>0</v>
      </c>
      <c r="F42" s="19">
        <f>'🏠 Gastos Fijos'!T16</f>
        <v>0</v>
      </c>
      <c r="G42" s="19">
        <f>MAX(0,'💵 Ingresos'!I12-C42-D42-E42-F42)</f>
        <v>0</v>
      </c>
    </row>
    <row r="43" spans="2:9" ht="16.05" customHeight="1" x14ac:dyDescent="0.3">
      <c r="B43" s="32" t="s">
        <v>33</v>
      </c>
      <c r="C43" s="19">
        <f>'🏠 Gastos Fijos'!S17</f>
        <v>0</v>
      </c>
      <c r="D43" s="19">
        <f>'🎭 Gastos Variables'!K13</f>
        <v>0</v>
      </c>
      <c r="E43" s="19">
        <f>'🛡️ Fondo Emergencia'!E18</f>
        <v>0</v>
      </c>
      <c r="F43" s="19">
        <f>'🏠 Gastos Fijos'!T17</f>
        <v>0</v>
      </c>
      <c r="G43" s="19">
        <f>MAX(0,'💵 Ingresos'!I13-C43-D43-E43-F43)</f>
        <v>0</v>
      </c>
    </row>
    <row r="44" spans="2:9" ht="16.05" customHeight="1" x14ac:dyDescent="0.3">
      <c r="B44" s="32" t="s">
        <v>34</v>
      </c>
      <c r="C44" s="19">
        <f>'🏠 Gastos Fijos'!S18</f>
        <v>0</v>
      </c>
      <c r="D44" s="19">
        <f>'🎭 Gastos Variables'!K14</f>
        <v>0</v>
      </c>
      <c r="E44" s="19">
        <f>'🛡️ Fondo Emergencia'!E19</f>
        <v>0</v>
      </c>
      <c r="F44" s="19">
        <f>'🏠 Gastos Fijos'!T18</f>
        <v>0</v>
      </c>
      <c r="G44" s="19">
        <f>MAX(0,'💵 Ingresos'!I14-C44-D44-E44-F44)</f>
        <v>0</v>
      </c>
    </row>
    <row r="45" spans="2:9" ht="16.05" customHeight="1" x14ac:dyDescent="0.3">
      <c r="B45" s="32" t="s">
        <v>35</v>
      </c>
      <c r="C45" s="19">
        <f>'🏠 Gastos Fijos'!S19</f>
        <v>0</v>
      </c>
      <c r="D45" s="19">
        <f>'🎭 Gastos Variables'!K15</f>
        <v>0</v>
      </c>
      <c r="E45" s="19">
        <f>'🛡️ Fondo Emergencia'!E20</f>
        <v>0</v>
      </c>
      <c r="F45" s="19">
        <f>'🏠 Gastos Fijos'!T19</f>
        <v>0</v>
      </c>
      <c r="G45" s="19">
        <f>MAX(0,'💵 Ingresos'!I15-C45-D45-E45-F45)</f>
        <v>0</v>
      </c>
    </row>
    <row r="46" spans="2:9" ht="16.05" customHeight="1" x14ac:dyDescent="0.3">
      <c r="B46" s="32" t="s">
        <v>36</v>
      </c>
      <c r="C46" s="19">
        <f>'🏠 Gastos Fijos'!S20</f>
        <v>0</v>
      </c>
      <c r="D46" s="19">
        <f>'🎭 Gastos Variables'!K16</f>
        <v>0</v>
      </c>
      <c r="E46" s="19">
        <f>'🛡️ Fondo Emergencia'!E21</f>
        <v>0</v>
      </c>
      <c r="F46" s="19">
        <f>'🏠 Gastos Fijos'!T20</f>
        <v>0</v>
      </c>
      <c r="G46" s="19">
        <f>MAX(0,'💵 Ingresos'!I16-C46-D46-E46-F46)</f>
        <v>0</v>
      </c>
    </row>
    <row r="47" spans="2:9" ht="16.05" customHeight="1" x14ac:dyDescent="0.3">
      <c r="B47" s="32" t="s">
        <v>37</v>
      </c>
      <c r="C47" s="19">
        <f>'🏠 Gastos Fijos'!S21</f>
        <v>0</v>
      </c>
      <c r="D47" s="19">
        <f>'🎭 Gastos Variables'!K17</f>
        <v>0</v>
      </c>
      <c r="E47" s="19">
        <f>'🛡️ Fondo Emergencia'!E22</f>
        <v>0</v>
      </c>
      <c r="F47" s="19">
        <f>'🏠 Gastos Fijos'!T21</f>
        <v>0</v>
      </c>
      <c r="G47" s="19">
        <f>MAX(0,'💵 Ingresos'!I17-C47-D47-E47-F47)</f>
        <v>0</v>
      </c>
    </row>
    <row r="67" spans="2:9" ht="18" customHeight="1" x14ac:dyDescent="0.3">
      <c r="B67" s="105" t="s">
        <v>45</v>
      </c>
      <c r="C67" s="84"/>
      <c r="D67" s="84"/>
      <c r="E67" s="84"/>
      <c r="F67" s="84"/>
      <c r="G67" s="84"/>
      <c r="H67" s="84"/>
      <c r="I67" s="85"/>
    </row>
    <row r="68" spans="2:9" ht="16.05" customHeight="1" x14ac:dyDescent="0.3">
      <c r="B68" s="33" t="s">
        <v>46</v>
      </c>
      <c r="C68" s="96" t="s">
        <v>47</v>
      </c>
      <c r="D68" s="89"/>
      <c r="E68" s="89"/>
      <c r="F68" s="89"/>
      <c r="G68" s="89"/>
      <c r="H68" s="89"/>
      <c r="I68" s="89"/>
    </row>
    <row r="69" spans="2:9" ht="16.05" customHeight="1" x14ac:dyDescent="0.3">
      <c r="B69" s="34" t="s">
        <v>46</v>
      </c>
      <c r="C69" s="96" t="s">
        <v>48</v>
      </c>
      <c r="D69" s="89"/>
      <c r="E69" s="89"/>
      <c r="F69" s="89"/>
      <c r="G69" s="89"/>
      <c r="H69" s="89"/>
      <c r="I69" s="89"/>
    </row>
    <row r="70" spans="2:9" ht="16.05" customHeight="1" x14ac:dyDescent="0.3">
      <c r="B70" s="35" t="s">
        <v>46</v>
      </c>
      <c r="C70" s="96" t="s">
        <v>49</v>
      </c>
      <c r="D70" s="89"/>
      <c r="E70" s="89"/>
      <c r="F70" s="89"/>
      <c r="G70" s="89"/>
      <c r="H70" s="89"/>
      <c r="I70" s="89"/>
    </row>
    <row r="71" spans="2:9" ht="16.05" customHeight="1" x14ac:dyDescent="0.3">
      <c r="B71" s="36" t="s">
        <v>46</v>
      </c>
      <c r="C71" s="96" t="s">
        <v>50</v>
      </c>
      <c r="D71" s="89"/>
      <c r="E71" s="89"/>
      <c r="F71" s="89"/>
      <c r="G71" s="89"/>
      <c r="H71" s="89"/>
      <c r="I71" s="89"/>
    </row>
  </sheetData>
  <mergeCells count="24">
    <mergeCell ref="C71:I71"/>
    <mergeCell ref="B2:I2"/>
    <mergeCell ref="B14:C14"/>
    <mergeCell ref="B67:I67"/>
    <mergeCell ref="C68:I68"/>
    <mergeCell ref="B13:C13"/>
    <mergeCell ref="G16:I16"/>
    <mergeCell ref="B34:I34"/>
    <mergeCell ref="B10:I10"/>
    <mergeCell ref="G12:I12"/>
    <mergeCell ref="G11:I11"/>
    <mergeCell ref="B15:C15"/>
    <mergeCell ref="B6:I6"/>
    <mergeCell ref="B16:C16"/>
    <mergeCell ref="C70:I70"/>
    <mergeCell ref="G13:I13"/>
    <mergeCell ref="C69:I69"/>
    <mergeCell ref="G14:I14"/>
    <mergeCell ref="B11:C11"/>
    <mergeCell ref="B3:I3"/>
    <mergeCell ref="H4:I4"/>
    <mergeCell ref="G15:I15"/>
    <mergeCell ref="B12:C12"/>
    <mergeCell ref="B18:I18"/>
  </mergeCells>
  <pageMargins left="0.75" right="0.75" top="1" bottom="1" header="0.5" footer="0.5"/>
  <drawing r:id="rId1"/>
  <picture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F20&gt;'⚙️ Configuración'!$D$18</xm:f>
            <x14:dxf>
              <font>
                <b/>
                <sz val="10"/>
                <color rgb="FF922B21"/>
                <name val="Arial"/>
              </font>
              <fill>
                <patternFill patternType="solid">
                  <fgColor rgb="FFFADBD8"/>
                </patternFill>
              </fill>
            </x14:dxf>
          </x14:cfRule>
          <x14:cfRule type="expression" priority="2" id="{00000000-000E-0000-0000-000002000000}">
            <xm:f>AND(F20&gt;'⚙️ Configuración'!$D$18*0.9,F20&lt;='⚙️ Configuración'!$D$18)</xm:f>
            <x14:dxf>
              <font>
                <b/>
                <sz val="10"/>
                <color rgb="FFCA6F1E"/>
                <name val="Arial"/>
              </font>
              <fill>
                <patternFill patternType="solid">
                  <fgColor rgb="FFFDEBD0"/>
                </patternFill>
              </fill>
            </x14:dxf>
          </x14:cfRule>
          <xm:sqref>F20:F31</xm:sqref>
        </x14:conditionalFormatting>
        <x14:conditionalFormatting xmlns:xm="http://schemas.microsoft.com/office/excel/2006/main">
          <x14:cfRule type="expression" priority="3" id="{00000000-000E-0000-0000-000003000000}">
            <xm:f>I20&gt;'⚙️ Configuración'!$D$19</xm:f>
            <x14:dxf>
              <font>
                <b/>
                <sz val="10"/>
                <color rgb="FF922B21"/>
                <name val="Arial"/>
              </font>
              <fill>
                <patternFill patternType="solid">
                  <fgColor rgb="FFFADBD8"/>
                </patternFill>
              </fill>
            </x14:dxf>
          </x14:cfRule>
          <x14:cfRule type="expression" priority="4" id="{00000000-000E-0000-0000-000004000000}">
            <xm:f>AND(I20&gt;'⚙️ Configuración'!$D$19*0.9,I20&lt;='⚙️ Configuración'!$D$19)</xm:f>
            <x14:dxf>
              <font>
                <b/>
                <sz val="10"/>
                <color rgb="FFCA6F1E"/>
                <name val="Arial"/>
              </font>
              <fill>
                <patternFill patternType="solid">
                  <fgColor rgb="FFFDEBD0"/>
                </patternFill>
              </fill>
            </x14:dxf>
          </x14:cfRule>
          <xm:sqref>I20:I31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148F77"/>
  </sheetPr>
  <dimension ref="B1:I20"/>
  <sheetViews>
    <sheetView showGridLines="0" workbookViewId="0">
      <selection activeCell="C11" sqref="C11"/>
    </sheetView>
  </sheetViews>
  <sheetFormatPr baseColWidth="10" defaultColWidth="8.88671875" defaultRowHeight="14.4" x14ac:dyDescent="0.3"/>
  <cols>
    <col min="1" max="1" width="2" customWidth="1"/>
    <col min="2" max="2" width="18" customWidth="1"/>
    <col min="3" max="8" width="14" customWidth="1"/>
    <col min="9" max="9" width="16" customWidth="1"/>
    <col min="10" max="10" width="2" customWidth="1"/>
  </cols>
  <sheetData>
    <row r="1" spans="2:9" ht="7.95" customHeight="1" x14ac:dyDescent="0.3"/>
    <row r="2" spans="2:9" ht="42" customHeight="1" x14ac:dyDescent="0.3">
      <c r="B2" s="108" t="s">
        <v>81</v>
      </c>
      <c r="C2" s="84"/>
      <c r="D2" s="84"/>
      <c r="E2" s="84"/>
      <c r="F2" s="84"/>
      <c r="G2" s="84"/>
      <c r="H2" s="84"/>
      <c r="I2" s="85"/>
    </row>
    <row r="3" spans="2:9" ht="19.95" customHeight="1" x14ac:dyDescent="0.3">
      <c r="B3" s="83" t="s">
        <v>82</v>
      </c>
      <c r="C3" s="84"/>
      <c r="D3" s="84"/>
      <c r="E3" s="84"/>
      <c r="F3" s="84"/>
      <c r="G3" s="84"/>
      <c r="H3" s="84"/>
      <c r="I3" s="85"/>
    </row>
    <row r="4" spans="2:9" ht="7.95" customHeight="1" x14ac:dyDescent="0.3"/>
    <row r="5" spans="2:9" ht="31.95" customHeight="1" x14ac:dyDescent="0.3">
      <c r="B5" s="17" t="s">
        <v>23</v>
      </c>
      <c r="C5" s="18" t="s">
        <v>83</v>
      </c>
      <c r="D5" s="18" t="s">
        <v>84</v>
      </c>
      <c r="E5" s="18" t="s">
        <v>85</v>
      </c>
      <c r="F5" s="18" t="s">
        <v>86</v>
      </c>
      <c r="G5" s="44" t="s">
        <v>87</v>
      </c>
      <c r="H5" s="18" t="s">
        <v>88</v>
      </c>
      <c r="I5" s="22" t="s">
        <v>89</v>
      </c>
    </row>
    <row r="6" spans="2:9" ht="19.95" customHeight="1" x14ac:dyDescent="0.3">
      <c r="B6" s="45" t="s">
        <v>26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7">
        <f t="shared" ref="I6:I17" si="0">SUM(C6:H6)</f>
        <v>0</v>
      </c>
    </row>
    <row r="7" spans="2:9" ht="19.95" customHeight="1" x14ac:dyDescent="0.3">
      <c r="B7" s="45" t="s">
        <v>27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7">
        <f t="shared" si="0"/>
        <v>0</v>
      </c>
    </row>
    <row r="8" spans="2:9" ht="19.95" customHeight="1" x14ac:dyDescent="0.3">
      <c r="B8" s="45" t="s">
        <v>28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7">
        <f t="shared" si="0"/>
        <v>0</v>
      </c>
    </row>
    <row r="9" spans="2:9" ht="19.95" customHeight="1" x14ac:dyDescent="0.3">
      <c r="B9" s="45" t="s">
        <v>29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7">
        <f t="shared" si="0"/>
        <v>0</v>
      </c>
    </row>
    <row r="10" spans="2:9" ht="19.95" customHeight="1" x14ac:dyDescent="0.3">
      <c r="B10" s="45" t="s">
        <v>30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7">
        <f t="shared" si="0"/>
        <v>0</v>
      </c>
    </row>
    <row r="11" spans="2:9" ht="19.95" customHeight="1" x14ac:dyDescent="0.3">
      <c r="B11" s="45" t="s">
        <v>31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7">
        <f t="shared" si="0"/>
        <v>0</v>
      </c>
    </row>
    <row r="12" spans="2:9" ht="19.95" customHeight="1" x14ac:dyDescent="0.3">
      <c r="B12" s="45" t="s">
        <v>32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7">
        <f t="shared" si="0"/>
        <v>0</v>
      </c>
    </row>
    <row r="13" spans="2:9" ht="19.95" customHeight="1" x14ac:dyDescent="0.3">
      <c r="B13" s="45" t="s">
        <v>33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7">
        <f t="shared" si="0"/>
        <v>0</v>
      </c>
    </row>
    <row r="14" spans="2:9" ht="19.95" customHeight="1" x14ac:dyDescent="0.3">
      <c r="B14" s="45" t="s">
        <v>34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7">
        <f t="shared" si="0"/>
        <v>0</v>
      </c>
    </row>
    <row r="15" spans="2:9" ht="19.95" customHeight="1" x14ac:dyDescent="0.3">
      <c r="B15" s="45" t="s">
        <v>35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7">
        <f t="shared" si="0"/>
        <v>0</v>
      </c>
    </row>
    <row r="16" spans="2:9" ht="19.95" customHeight="1" x14ac:dyDescent="0.3">
      <c r="B16" s="45" t="s">
        <v>36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7">
        <f t="shared" si="0"/>
        <v>0</v>
      </c>
    </row>
    <row r="17" spans="2:9" ht="19.95" customHeight="1" x14ac:dyDescent="0.3">
      <c r="B17" s="45" t="s">
        <v>37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7">
        <f t="shared" si="0"/>
        <v>0</v>
      </c>
    </row>
    <row r="18" spans="2:9" ht="22.05" customHeight="1" x14ac:dyDescent="0.3">
      <c r="B18" s="17" t="s">
        <v>90</v>
      </c>
      <c r="C18" s="48">
        <f t="shared" ref="C18:I18" si="1">SUM(C6:C17)</f>
        <v>0</v>
      </c>
      <c r="D18" s="48">
        <f t="shared" si="1"/>
        <v>0</v>
      </c>
      <c r="E18" s="48">
        <f t="shared" si="1"/>
        <v>0</v>
      </c>
      <c r="F18" s="48">
        <f t="shared" si="1"/>
        <v>0</v>
      </c>
      <c r="G18" s="48">
        <f t="shared" si="1"/>
        <v>0</v>
      </c>
      <c r="H18" s="48">
        <f t="shared" si="1"/>
        <v>0</v>
      </c>
      <c r="I18" s="48">
        <f t="shared" si="1"/>
        <v>0</v>
      </c>
    </row>
    <row r="19" spans="2:9" ht="27.6" customHeight="1" x14ac:dyDescent="0.3">
      <c r="B19" s="37" t="s">
        <v>91</v>
      </c>
      <c r="C19" s="49">
        <f>IFERROR(AVERAGEIF(C6:C17,"&gt;0"),0)</f>
        <v>0</v>
      </c>
      <c r="D19" s="49">
        <f>IFERROR(AVERAGEIF(D6:D17,"&gt;0"),0)</f>
        <v>0</v>
      </c>
      <c r="E19" s="49">
        <f>IFERROR(AVERAGEIF(E6:E17,"&gt;0"),0)</f>
        <v>0</v>
      </c>
      <c r="F19" s="49">
        <f>IFERROR(AVERAGEIF(F6:F17,"&gt;0"),0)</f>
        <v>0</v>
      </c>
      <c r="G19" s="49">
        <f>SUM(G6:G17)</f>
        <v>0</v>
      </c>
      <c r="H19" s="49">
        <f>IFERROR(AVERAGEIF(H6:H17,"&gt;0"),0)</f>
        <v>0</v>
      </c>
      <c r="I19" s="49">
        <f>IFERROR(AVERAGEIF(I6:I17,"&gt;0"),0)</f>
        <v>0</v>
      </c>
    </row>
    <row r="20" spans="2:9" ht="13.95" customHeight="1" x14ac:dyDescent="0.3">
      <c r="B20" s="109" t="s">
        <v>92</v>
      </c>
      <c r="C20" s="89"/>
      <c r="D20" s="89"/>
      <c r="E20" s="89"/>
      <c r="F20" s="89"/>
      <c r="G20" s="89"/>
      <c r="H20" s="89"/>
      <c r="I20" s="89"/>
    </row>
  </sheetData>
  <mergeCells count="3">
    <mergeCell ref="B3:I3"/>
    <mergeCell ref="B2:I2"/>
    <mergeCell ref="B20:I20"/>
  </mergeCells>
  <pageMargins left="0.75" right="0.75" top="1" bottom="1" header="0.5" footer="0.5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2471A3"/>
  </sheetPr>
  <dimension ref="B1:U28"/>
  <sheetViews>
    <sheetView showGridLines="0" workbookViewId="0">
      <selection activeCell="W9" sqref="W9"/>
    </sheetView>
  </sheetViews>
  <sheetFormatPr baseColWidth="10" defaultColWidth="8.88671875" defaultRowHeight="14.4" x14ac:dyDescent="0.3"/>
  <cols>
    <col min="1" max="1" width="2" customWidth="1"/>
    <col min="2" max="2" width="13" customWidth="1"/>
    <col min="3" max="3" width="13.21875" customWidth="1"/>
    <col min="4" max="4" width="9.44140625" customWidth="1"/>
    <col min="5" max="5" width="8.109375" customWidth="1"/>
    <col min="6" max="6" width="10.21875" customWidth="1"/>
    <col min="7" max="7" width="10.33203125" customWidth="1"/>
    <col min="8" max="8" width="8" customWidth="1"/>
    <col min="9" max="9" width="8.33203125" customWidth="1"/>
    <col min="10" max="10" width="10.21875" customWidth="1"/>
    <col min="11" max="11" width="8.33203125" customWidth="1"/>
    <col min="12" max="12" width="10.33203125" customWidth="1"/>
    <col min="13" max="13" width="8.109375" customWidth="1"/>
    <col min="14" max="14" width="8" customWidth="1"/>
    <col min="15" max="15" width="8.88671875" customWidth="1"/>
    <col min="16" max="18" width="7" customWidth="1"/>
    <col min="19" max="19" width="11" customWidth="1"/>
    <col min="20" max="20" width="13" customWidth="1"/>
    <col min="21" max="21" width="10.44140625" customWidth="1"/>
    <col min="22" max="22" width="2" customWidth="1"/>
  </cols>
  <sheetData>
    <row r="1" spans="2:21" ht="7.95" customHeight="1" x14ac:dyDescent="0.3"/>
    <row r="2" spans="2:21" ht="40.049999999999997" customHeight="1" x14ac:dyDescent="0.3">
      <c r="B2" s="110" t="s">
        <v>93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5"/>
    </row>
    <row r="3" spans="2:21" ht="19.95" customHeight="1" x14ac:dyDescent="0.3">
      <c r="B3" s="83" t="s">
        <v>94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5"/>
    </row>
    <row r="4" spans="2:21" ht="7.95" customHeight="1" x14ac:dyDescent="0.3"/>
    <row r="5" spans="2:21" ht="16.05" customHeight="1" x14ac:dyDescent="0.3">
      <c r="B5" s="86" t="s">
        <v>95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5"/>
    </row>
    <row r="6" spans="2:21" ht="27.6" customHeight="1" x14ac:dyDescent="0.3">
      <c r="C6" s="50" t="s">
        <v>96</v>
      </c>
      <c r="D6" s="50" t="s">
        <v>97</v>
      </c>
      <c r="E6" s="50" t="s">
        <v>98</v>
      </c>
      <c r="F6" s="50" t="s">
        <v>99</v>
      </c>
      <c r="G6" s="50" t="s">
        <v>100</v>
      </c>
      <c r="H6" s="50" t="s">
        <v>101</v>
      </c>
      <c r="I6" s="50" t="s">
        <v>102</v>
      </c>
      <c r="J6" s="50" t="s">
        <v>103</v>
      </c>
      <c r="K6" s="50" t="s">
        <v>104</v>
      </c>
      <c r="L6" s="50" t="s">
        <v>105</v>
      </c>
      <c r="M6" s="50" t="s">
        <v>106</v>
      </c>
      <c r="N6" s="50" t="s">
        <v>107</v>
      </c>
      <c r="O6" s="50" t="s">
        <v>108</v>
      </c>
      <c r="P6" s="50" t="s">
        <v>109</v>
      </c>
      <c r="Q6" s="50" t="s">
        <v>110</v>
      </c>
      <c r="R6" s="50" t="s">
        <v>111</v>
      </c>
    </row>
    <row r="7" spans="2:21" ht="18" customHeight="1" x14ac:dyDescent="0.3">
      <c r="C7" s="51" t="s">
        <v>112</v>
      </c>
      <c r="D7" s="51" t="s">
        <v>112</v>
      </c>
      <c r="E7" s="51" t="s">
        <v>112</v>
      </c>
      <c r="F7" s="52" t="s">
        <v>113</v>
      </c>
      <c r="G7" s="51" t="s">
        <v>112</v>
      </c>
      <c r="H7" s="51" t="s">
        <v>112</v>
      </c>
      <c r="I7" s="51" t="s">
        <v>112</v>
      </c>
      <c r="J7" s="51" t="s">
        <v>112</v>
      </c>
      <c r="K7" s="51" t="s">
        <v>112</v>
      </c>
      <c r="L7" s="51" t="s">
        <v>112</v>
      </c>
      <c r="M7" s="52" t="s">
        <v>113</v>
      </c>
      <c r="N7" s="52" t="s">
        <v>113</v>
      </c>
      <c r="O7" s="51" t="s">
        <v>112</v>
      </c>
      <c r="P7" s="52" t="s">
        <v>113</v>
      </c>
      <c r="Q7" s="52" t="s">
        <v>113</v>
      </c>
      <c r="R7" s="52" t="s">
        <v>113</v>
      </c>
    </row>
    <row r="8" spans="2:21" ht="4.05" customHeight="1" x14ac:dyDescent="0.3"/>
    <row r="9" spans="2:21" ht="88.05" customHeight="1" x14ac:dyDescent="0.3">
      <c r="B9" s="17" t="s">
        <v>23</v>
      </c>
      <c r="C9" s="53" t="s">
        <v>96</v>
      </c>
      <c r="D9" s="53" t="s">
        <v>97</v>
      </c>
      <c r="E9" s="53" t="s">
        <v>98</v>
      </c>
      <c r="F9" s="53" t="s">
        <v>99</v>
      </c>
      <c r="G9" s="53" t="s">
        <v>100</v>
      </c>
      <c r="H9" s="53" t="s">
        <v>101</v>
      </c>
      <c r="I9" s="53" t="s">
        <v>102</v>
      </c>
      <c r="J9" s="53" t="s">
        <v>103</v>
      </c>
      <c r="K9" s="53" t="s">
        <v>104</v>
      </c>
      <c r="L9" s="53" t="s">
        <v>105</v>
      </c>
      <c r="M9" s="53" t="s">
        <v>106</v>
      </c>
      <c r="N9" s="53" t="s">
        <v>107</v>
      </c>
      <c r="O9" s="53" t="s">
        <v>108</v>
      </c>
      <c r="P9" s="53" t="s">
        <v>109</v>
      </c>
      <c r="Q9" s="53" t="s">
        <v>110</v>
      </c>
      <c r="R9" s="53" t="s">
        <v>111</v>
      </c>
      <c r="S9" s="17" t="s">
        <v>114</v>
      </c>
      <c r="T9" s="22" t="s">
        <v>115</v>
      </c>
      <c r="U9" s="17" t="s">
        <v>165</v>
      </c>
    </row>
    <row r="10" spans="2:21" ht="19.95" customHeight="1" x14ac:dyDescent="0.3">
      <c r="B10" s="45" t="s">
        <v>26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54">
        <f t="shared" ref="S10:S21" si="0">SUM(C10:R10)</f>
        <v>0</v>
      </c>
      <c r="T10" s="48">
        <f>MAX(0,'💵 Ingresos'!I6*'⚙️ Configuración'!$D$18-S10)</f>
        <v>0</v>
      </c>
      <c r="U10" s="28">
        <f>IFERROR((S10+T10)/'💵 Ingresos'!I6,0)</f>
        <v>0</v>
      </c>
    </row>
    <row r="11" spans="2:21" ht="19.95" customHeight="1" x14ac:dyDescent="0.3">
      <c r="B11" s="45" t="s">
        <v>27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54">
        <f t="shared" si="0"/>
        <v>0</v>
      </c>
      <c r="T11" s="48">
        <f>MAX(0,'💵 Ingresos'!I7*'⚙️ Configuración'!$D$18-S11)</f>
        <v>0</v>
      </c>
      <c r="U11" s="28">
        <f>IFERROR((S11+T11)/'💵 Ingresos'!I7,0)</f>
        <v>0</v>
      </c>
    </row>
    <row r="12" spans="2:21" ht="19.95" customHeight="1" x14ac:dyDescent="0.3">
      <c r="B12" s="45" t="s">
        <v>28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54">
        <f t="shared" si="0"/>
        <v>0</v>
      </c>
      <c r="T12" s="48">
        <f>MAX(0,'💵 Ingresos'!I8*'⚙️ Configuración'!$D$18-S12)</f>
        <v>0</v>
      </c>
      <c r="U12" s="28">
        <f>IFERROR((S12+T12)/'💵 Ingresos'!I8,0)</f>
        <v>0</v>
      </c>
    </row>
    <row r="13" spans="2:21" ht="19.95" customHeight="1" x14ac:dyDescent="0.3">
      <c r="B13" s="45" t="s">
        <v>29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54">
        <f t="shared" si="0"/>
        <v>0</v>
      </c>
      <c r="T13" s="48">
        <f>MAX(0,'💵 Ingresos'!I9*'⚙️ Configuración'!$D$18-S13)</f>
        <v>0</v>
      </c>
      <c r="U13" s="28">
        <f>IFERROR((S13+T13)/'💵 Ingresos'!I9,0)</f>
        <v>0</v>
      </c>
    </row>
    <row r="14" spans="2:21" ht="19.95" customHeight="1" x14ac:dyDescent="0.3">
      <c r="B14" s="45" t="s">
        <v>30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54">
        <f t="shared" si="0"/>
        <v>0</v>
      </c>
      <c r="T14" s="48">
        <f>MAX(0,'💵 Ingresos'!I10*'⚙️ Configuración'!$D$18-S14)</f>
        <v>0</v>
      </c>
      <c r="U14" s="28">
        <f>IFERROR((S14+T14)/'💵 Ingresos'!I10,0)</f>
        <v>0</v>
      </c>
    </row>
    <row r="15" spans="2:21" ht="19.95" customHeight="1" x14ac:dyDescent="0.3">
      <c r="B15" s="45" t="s">
        <v>31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54">
        <f t="shared" si="0"/>
        <v>0</v>
      </c>
      <c r="T15" s="48">
        <f>MAX(0,'💵 Ingresos'!I11*'⚙️ Configuración'!$D$18-S15)</f>
        <v>0</v>
      </c>
      <c r="U15" s="28">
        <f>IFERROR((S15+T15)/'💵 Ingresos'!I11,0)</f>
        <v>0</v>
      </c>
    </row>
    <row r="16" spans="2:21" ht="19.95" customHeight="1" x14ac:dyDescent="0.3">
      <c r="B16" s="45" t="s">
        <v>32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54">
        <f t="shared" si="0"/>
        <v>0</v>
      </c>
      <c r="T16" s="48">
        <f>MAX(0,'💵 Ingresos'!I12*'⚙️ Configuración'!$D$18-S16)</f>
        <v>0</v>
      </c>
      <c r="U16" s="28">
        <f>IFERROR((S16+T16)/'💵 Ingresos'!I12,0)</f>
        <v>0</v>
      </c>
    </row>
    <row r="17" spans="2:21" ht="19.95" customHeight="1" x14ac:dyDescent="0.3">
      <c r="B17" s="45" t="s">
        <v>33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54">
        <f t="shared" si="0"/>
        <v>0</v>
      </c>
      <c r="T17" s="48">
        <f>MAX(0,'💵 Ingresos'!I13*'⚙️ Configuración'!$D$18-S17)</f>
        <v>0</v>
      </c>
      <c r="U17" s="28">
        <f>IFERROR((S17+T17)/'💵 Ingresos'!I13,0)</f>
        <v>0</v>
      </c>
    </row>
    <row r="18" spans="2:21" ht="19.95" customHeight="1" x14ac:dyDescent="0.3">
      <c r="B18" s="45" t="s">
        <v>34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54">
        <f t="shared" si="0"/>
        <v>0</v>
      </c>
      <c r="T18" s="48">
        <f>MAX(0,'💵 Ingresos'!I14*'⚙️ Configuración'!$D$18-S18)</f>
        <v>0</v>
      </c>
      <c r="U18" s="28">
        <f>IFERROR((S18+T18)/'💵 Ingresos'!I14,0)</f>
        <v>0</v>
      </c>
    </row>
    <row r="19" spans="2:21" ht="19.95" customHeight="1" x14ac:dyDescent="0.3">
      <c r="B19" s="45" t="s">
        <v>35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54">
        <f t="shared" si="0"/>
        <v>0</v>
      </c>
      <c r="T19" s="48">
        <f>MAX(0,'💵 Ingresos'!I15*'⚙️ Configuración'!$D$18-S19)</f>
        <v>0</v>
      </c>
      <c r="U19" s="28">
        <f>IFERROR((S19+T19)/'💵 Ingresos'!I15,0)</f>
        <v>0</v>
      </c>
    </row>
    <row r="20" spans="2:21" ht="19.95" customHeight="1" x14ac:dyDescent="0.3">
      <c r="B20" s="45" t="s">
        <v>36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54">
        <f t="shared" si="0"/>
        <v>0</v>
      </c>
      <c r="T20" s="48">
        <f>MAX(0,'💵 Ingresos'!I16*'⚙️ Configuración'!$D$18-S20)</f>
        <v>0</v>
      </c>
      <c r="U20" s="28">
        <f>IFERROR((S20+T20)/'💵 Ingresos'!I16,0)</f>
        <v>0</v>
      </c>
    </row>
    <row r="21" spans="2:21" ht="19.95" customHeight="1" x14ac:dyDescent="0.3">
      <c r="B21" s="45" t="s">
        <v>37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54">
        <f t="shared" si="0"/>
        <v>0</v>
      </c>
      <c r="T21" s="48">
        <f>MAX(0,'💵 Ingresos'!I17*'⚙️ Configuración'!$D$18-S21)</f>
        <v>0</v>
      </c>
      <c r="U21" s="28">
        <f>IFERROR((S21+T21)/'💵 Ingresos'!I17,0)</f>
        <v>0</v>
      </c>
    </row>
    <row r="22" spans="2:21" ht="22.05" customHeight="1" x14ac:dyDescent="0.3">
      <c r="B22" s="17" t="s">
        <v>90</v>
      </c>
      <c r="C22" s="29">
        <f t="shared" ref="C22:T22" si="1">SUM(C10:C21)</f>
        <v>0</v>
      </c>
      <c r="D22" s="29">
        <f t="shared" si="1"/>
        <v>0</v>
      </c>
      <c r="E22" s="29">
        <f t="shared" si="1"/>
        <v>0</v>
      </c>
      <c r="F22" s="29">
        <f t="shared" si="1"/>
        <v>0</v>
      </c>
      <c r="G22" s="29">
        <f t="shared" si="1"/>
        <v>0</v>
      </c>
      <c r="H22" s="29">
        <f t="shared" si="1"/>
        <v>0</v>
      </c>
      <c r="I22" s="29">
        <f t="shared" si="1"/>
        <v>0</v>
      </c>
      <c r="J22" s="29">
        <f t="shared" si="1"/>
        <v>0</v>
      </c>
      <c r="K22" s="29">
        <f t="shared" si="1"/>
        <v>0</v>
      </c>
      <c r="L22" s="29">
        <f t="shared" si="1"/>
        <v>0</v>
      </c>
      <c r="M22" s="29">
        <f t="shared" si="1"/>
        <v>0</v>
      </c>
      <c r="N22" s="29">
        <f t="shared" si="1"/>
        <v>0</v>
      </c>
      <c r="O22" s="29">
        <f t="shared" si="1"/>
        <v>0</v>
      </c>
      <c r="P22" s="29">
        <f t="shared" si="1"/>
        <v>0</v>
      </c>
      <c r="Q22" s="29">
        <f t="shared" si="1"/>
        <v>0</v>
      </c>
      <c r="R22" s="29">
        <f t="shared" si="1"/>
        <v>0</v>
      </c>
      <c r="S22" s="29">
        <f t="shared" si="1"/>
        <v>0</v>
      </c>
      <c r="T22" s="29">
        <f t="shared" si="1"/>
        <v>0</v>
      </c>
      <c r="U22" s="30">
        <f>IFERROR((S22+T22)/'💵 Ingresos'!I18,0)</f>
        <v>0</v>
      </c>
    </row>
    <row r="23" spans="2:21" ht="7.95" customHeight="1" x14ac:dyDescent="0.3"/>
    <row r="24" spans="2:21" ht="18" customHeight="1" x14ac:dyDescent="0.3">
      <c r="B24" s="91" t="s">
        <v>116</v>
      </c>
      <c r="C24" s="84"/>
      <c r="D24" s="84"/>
      <c r="E24" s="84"/>
      <c r="F24" s="84"/>
      <c r="G24" s="85"/>
    </row>
    <row r="25" spans="2:21" ht="22.05" customHeight="1" x14ac:dyDescent="0.3">
      <c r="B25" s="55" t="s">
        <v>117</v>
      </c>
      <c r="C25" s="56">
        <f>SUMPRODUCT((C7:R7="Necesidad")*C22:R22)</f>
        <v>0</v>
      </c>
      <c r="D25" s="57">
        <f>IFERROR(C25/(C25+C26),0)</f>
        <v>0</v>
      </c>
    </row>
    <row r="26" spans="2:21" ht="22.05" customHeight="1" x14ac:dyDescent="0.3">
      <c r="B26" s="58" t="s">
        <v>118</v>
      </c>
      <c r="C26" s="56">
        <f>SUMPRODUCT((C7:R7="Deseo")*C22:R22)</f>
        <v>0</v>
      </c>
      <c r="D26" s="57">
        <f>IFERROR(C26/(C25+C26),0)</f>
        <v>0</v>
      </c>
    </row>
    <row r="28" spans="2:21" ht="13.8" customHeight="1" x14ac:dyDescent="0.3">
      <c r="B28" s="109" t="s">
        <v>163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</row>
  </sheetData>
  <mergeCells count="5">
    <mergeCell ref="B24:G24"/>
    <mergeCell ref="B2:U2"/>
    <mergeCell ref="B28:U28"/>
    <mergeCell ref="B3:U3"/>
    <mergeCell ref="B5:U5"/>
  </mergeCells>
  <dataValidations count="1">
    <dataValidation type="list" sqref="C7:R7" xr:uid="{00000000-0002-0000-0300-000000000000}">
      <formula1>"Necesidad,Deseo"</formula1>
    </dataValidation>
  </dataValidations>
  <pageMargins left="0.75" right="0.75" top="1" bottom="1" header="0.5" footer="0.5"/>
  <drawing r:id="rId1"/>
  <picture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300-000001000000}">
            <xm:f>U10&gt;'⚙️ Configuración'!$D$18</xm:f>
            <x14:dxf>
              <font>
                <b/>
                <sz val="10"/>
                <color rgb="FF922B21"/>
                <name val="Arial"/>
              </font>
              <fill>
                <patternFill patternType="solid">
                  <fgColor rgb="FFFADBD8"/>
                </patternFill>
              </fill>
            </x14:dxf>
          </x14:cfRule>
          <x14:cfRule type="expression" priority="2" id="{00000000-000E-0000-0300-000002000000}">
            <xm:f>AND(U10&gt;'⚙️ Configuración'!$D$18*0.9,U10&lt;='⚙️ Configuración'!$D$18)</xm:f>
            <x14:dxf>
              <font>
                <b/>
                <sz val="10"/>
                <color rgb="FFCA6F1E"/>
                <name val="Arial"/>
              </font>
              <fill>
                <patternFill patternType="solid">
                  <fgColor rgb="FFFDEBD0"/>
                </patternFill>
              </fill>
            </x14:dxf>
          </x14:cfRule>
          <xm:sqref>U10:U21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A6F1E"/>
  </sheetPr>
  <dimension ref="B1:L32"/>
  <sheetViews>
    <sheetView showGridLines="0" workbookViewId="0">
      <selection activeCell="L14" sqref="L14"/>
    </sheetView>
  </sheetViews>
  <sheetFormatPr baseColWidth="10" defaultColWidth="8.88671875" defaultRowHeight="14.4" x14ac:dyDescent="0.3"/>
  <cols>
    <col min="1" max="1" width="2" customWidth="1"/>
    <col min="2" max="2" width="14" customWidth="1"/>
    <col min="3" max="3" width="13" customWidth="1"/>
    <col min="4" max="4" width="12" customWidth="1"/>
    <col min="5" max="5" width="14" customWidth="1"/>
    <col min="6" max="9" width="12" customWidth="1"/>
    <col min="10" max="10" width="13" customWidth="1"/>
    <col min="11" max="11" width="15" customWidth="1"/>
    <col min="12" max="12" width="14" customWidth="1"/>
    <col min="13" max="13" width="2" customWidth="1"/>
  </cols>
  <sheetData>
    <row r="1" spans="2:12" ht="7.95" customHeight="1" x14ac:dyDescent="0.3"/>
    <row r="2" spans="2:12" ht="40.049999999999997" customHeight="1" x14ac:dyDescent="0.3">
      <c r="B2" s="110" t="s">
        <v>119</v>
      </c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2:12" ht="24" customHeight="1" x14ac:dyDescent="0.3">
      <c r="B3" s="111" t="s">
        <v>164</v>
      </c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2:12" ht="7.95" customHeight="1" x14ac:dyDescent="0.3"/>
    <row r="5" spans="2:12" ht="30" customHeight="1" x14ac:dyDescent="0.3">
      <c r="B5" s="17" t="s">
        <v>23</v>
      </c>
      <c r="C5" s="23" t="s">
        <v>120</v>
      </c>
      <c r="D5" s="23" t="s">
        <v>121</v>
      </c>
      <c r="E5" s="23" t="s">
        <v>122</v>
      </c>
      <c r="F5" s="23" t="s">
        <v>123</v>
      </c>
      <c r="G5" s="23" t="s">
        <v>124</v>
      </c>
      <c r="H5" s="23" t="s">
        <v>125</v>
      </c>
      <c r="I5" s="23" t="s">
        <v>126</v>
      </c>
      <c r="J5" s="23" t="s">
        <v>127</v>
      </c>
      <c r="K5" s="17" t="s">
        <v>89</v>
      </c>
      <c r="L5" s="17" t="s">
        <v>128</v>
      </c>
    </row>
    <row r="6" spans="2:12" ht="19.95" customHeight="1" x14ac:dyDescent="0.3">
      <c r="B6" s="59" t="s">
        <v>26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60">
        <f t="shared" ref="K6:K17" si="0">SUM(C6:J6)</f>
        <v>0</v>
      </c>
      <c r="L6" s="28">
        <f>IFERROR(K6/'💵 Ingresos'!I6,0)</f>
        <v>0</v>
      </c>
    </row>
    <row r="7" spans="2:12" ht="19.95" customHeight="1" x14ac:dyDescent="0.3">
      <c r="B7" s="59" t="s">
        <v>27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60">
        <f t="shared" si="0"/>
        <v>0</v>
      </c>
      <c r="L7" s="28">
        <f>IFERROR(K7/'💵 Ingresos'!I7,0)</f>
        <v>0</v>
      </c>
    </row>
    <row r="8" spans="2:12" ht="19.95" customHeight="1" x14ac:dyDescent="0.3">
      <c r="B8" s="59" t="s">
        <v>28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60">
        <f t="shared" si="0"/>
        <v>0</v>
      </c>
      <c r="L8" s="28">
        <f>IFERROR(K8/'💵 Ingresos'!I8,0)</f>
        <v>0</v>
      </c>
    </row>
    <row r="9" spans="2:12" ht="19.95" customHeight="1" x14ac:dyDescent="0.3">
      <c r="B9" s="59" t="s">
        <v>29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60">
        <f t="shared" si="0"/>
        <v>0</v>
      </c>
      <c r="L9" s="28">
        <f>IFERROR(K9/'💵 Ingresos'!I9,0)</f>
        <v>0</v>
      </c>
    </row>
    <row r="10" spans="2:12" ht="19.95" customHeight="1" x14ac:dyDescent="0.3">
      <c r="B10" s="59" t="s">
        <v>30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60">
        <f t="shared" si="0"/>
        <v>0</v>
      </c>
      <c r="L10" s="28">
        <f>IFERROR(K10/'💵 Ingresos'!I10,0)</f>
        <v>0</v>
      </c>
    </row>
    <row r="11" spans="2:12" ht="19.95" customHeight="1" x14ac:dyDescent="0.3">
      <c r="B11" s="59" t="s">
        <v>31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60">
        <f t="shared" si="0"/>
        <v>0</v>
      </c>
      <c r="L11" s="28">
        <f>IFERROR(K11/'💵 Ingresos'!I11,0)</f>
        <v>0</v>
      </c>
    </row>
    <row r="12" spans="2:12" ht="19.95" customHeight="1" x14ac:dyDescent="0.3">
      <c r="B12" s="59" t="s">
        <v>32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60">
        <f t="shared" si="0"/>
        <v>0</v>
      </c>
      <c r="L12" s="28">
        <f>IFERROR(K12/'💵 Ingresos'!I12,0)</f>
        <v>0</v>
      </c>
    </row>
    <row r="13" spans="2:12" ht="19.95" customHeight="1" x14ac:dyDescent="0.3">
      <c r="B13" s="59" t="s">
        <v>33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60">
        <f t="shared" si="0"/>
        <v>0</v>
      </c>
      <c r="L13" s="28">
        <f>IFERROR(K13/'💵 Ingresos'!I13,0)</f>
        <v>0</v>
      </c>
    </row>
    <row r="14" spans="2:12" ht="19.95" customHeight="1" x14ac:dyDescent="0.3">
      <c r="B14" s="59" t="s">
        <v>34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60">
        <f t="shared" si="0"/>
        <v>0</v>
      </c>
      <c r="L14" s="28">
        <f>IFERROR(K14/'💵 Ingresos'!I14,0)</f>
        <v>0</v>
      </c>
    </row>
    <row r="15" spans="2:12" ht="19.95" customHeight="1" x14ac:dyDescent="0.3">
      <c r="B15" s="59" t="s">
        <v>35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60">
        <f t="shared" si="0"/>
        <v>0</v>
      </c>
      <c r="L15" s="28">
        <f>IFERROR(K15/'💵 Ingresos'!I15,0)</f>
        <v>0</v>
      </c>
    </row>
    <row r="16" spans="2:12" ht="19.95" customHeight="1" x14ac:dyDescent="0.3">
      <c r="B16" s="59" t="s">
        <v>36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60">
        <f t="shared" si="0"/>
        <v>0</v>
      </c>
      <c r="L16" s="28">
        <f>IFERROR(K16/'💵 Ingresos'!I16,0)</f>
        <v>0</v>
      </c>
    </row>
    <row r="17" spans="2:12" ht="19.95" customHeight="1" x14ac:dyDescent="0.3">
      <c r="B17" s="59" t="s">
        <v>37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60">
        <f t="shared" si="0"/>
        <v>0</v>
      </c>
      <c r="L17" s="28">
        <f>IFERROR(K17/'💵 Ingresos'!I17,0)</f>
        <v>0</v>
      </c>
    </row>
    <row r="18" spans="2:12" ht="22.05" customHeight="1" x14ac:dyDescent="0.3">
      <c r="B18" s="17" t="s">
        <v>90</v>
      </c>
      <c r="C18" s="61">
        <f t="shared" ref="C18:K18" si="1">SUM(C6:C17)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  <c r="H18" s="61">
        <f t="shared" si="1"/>
        <v>0</v>
      </c>
      <c r="I18" s="61">
        <f t="shared" si="1"/>
        <v>0</v>
      </c>
      <c r="J18" s="61">
        <f t="shared" si="1"/>
        <v>0</v>
      </c>
      <c r="K18" s="61">
        <f t="shared" si="1"/>
        <v>0</v>
      </c>
      <c r="L18" s="62"/>
    </row>
    <row r="20" spans="2:12" ht="7.95" customHeight="1" x14ac:dyDescent="0.3"/>
    <row r="21" spans="2:12" ht="18" customHeight="1" x14ac:dyDescent="0.3">
      <c r="B21" s="91" t="s">
        <v>129</v>
      </c>
      <c r="C21" s="84"/>
      <c r="D21" s="84"/>
      <c r="E21" s="84"/>
      <c r="F21" s="84"/>
      <c r="G21" s="84"/>
      <c r="H21" s="84"/>
      <c r="I21" s="84"/>
      <c r="J21" s="84"/>
      <c r="K21" s="84"/>
      <c r="L21" s="85"/>
    </row>
    <row r="22" spans="2:12" ht="24" customHeight="1" x14ac:dyDescent="0.3">
      <c r="B22" s="72" t="s">
        <v>130</v>
      </c>
      <c r="C22" s="73" t="s">
        <v>131</v>
      </c>
      <c r="D22" s="73" t="s">
        <v>132</v>
      </c>
      <c r="E22" s="114" t="s">
        <v>133</v>
      </c>
      <c r="F22" s="115"/>
      <c r="G22" s="115"/>
      <c r="H22" s="115"/>
      <c r="I22" s="115"/>
      <c r="J22" s="115"/>
      <c r="K22" s="115"/>
      <c r="L22" s="116"/>
    </row>
    <row r="23" spans="2:12" ht="18" customHeight="1" x14ac:dyDescent="0.3">
      <c r="B23" s="74"/>
      <c r="C23" s="74"/>
      <c r="D23" s="75"/>
      <c r="E23" s="112"/>
      <c r="F23" s="113"/>
      <c r="G23" s="113"/>
      <c r="H23" s="113"/>
      <c r="I23" s="113"/>
      <c r="J23" s="113"/>
      <c r="K23" s="113"/>
      <c r="L23" s="113"/>
    </row>
    <row r="24" spans="2:12" ht="18" customHeight="1" x14ac:dyDescent="0.3">
      <c r="B24" s="74"/>
      <c r="C24" s="74"/>
      <c r="D24" s="75"/>
      <c r="E24" s="112"/>
      <c r="F24" s="113"/>
      <c r="G24" s="113"/>
      <c r="H24" s="113"/>
      <c r="I24" s="113"/>
      <c r="J24" s="113"/>
      <c r="K24" s="113"/>
      <c r="L24" s="113"/>
    </row>
    <row r="25" spans="2:12" ht="18" customHeight="1" x14ac:dyDescent="0.3">
      <c r="B25" s="74"/>
      <c r="C25" s="74"/>
      <c r="D25" s="75"/>
      <c r="E25" s="112"/>
      <c r="F25" s="113"/>
      <c r="G25" s="113"/>
      <c r="H25" s="113"/>
      <c r="I25" s="113"/>
      <c r="J25" s="113"/>
      <c r="K25" s="113"/>
      <c r="L25" s="113"/>
    </row>
    <row r="26" spans="2:12" ht="18" customHeight="1" x14ac:dyDescent="0.3">
      <c r="B26" s="74"/>
      <c r="C26" s="74"/>
      <c r="D26" s="75"/>
      <c r="E26" s="112"/>
      <c r="F26" s="113"/>
      <c r="G26" s="113"/>
      <c r="H26" s="113"/>
      <c r="I26" s="113"/>
      <c r="J26" s="113"/>
      <c r="K26" s="113"/>
      <c r="L26" s="113"/>
    </row>
    <row r="27" spans="2:12" ht="18" customHeight="1" x14ac:dyDescent="0.3">
      <c r="B27" s="74"/>
      <c r="C27" s="74"/>
      <c r="D27" s="75"/>
      <c r="E27" s="112"/>
      <c r="F27" s="113"/>
      <c r="G27" s="113"/>
      <c r="H27" s="113"/>
      <c r="I27" s="113"/>
      <c r="J27" s="113"/>
      <c r="K27" s="113"/>
      <c r="L27" s="113"/>
    </row>
    <row r="28" spans="2:12" ht="18" customHeight="1" x14ac:dyDescent="0.3">
      <c r="B28" s="74"/>
      <c r="C28" s="74"/>
      <c r="D28" s="75"/>
      <c r="E28" s="112"/>
      <c r="F28" s="113"/>
      <c r="G28" s="113"/>
      <c r="H28" s="113"/>
      <c r="I28" s="113"/>
      <c r="J28" s="113"/>
      <c r="K28" s="113"/>
      <c r="L28" s="113"/>
    </row>
    <row r="29" spans="2:12" ht="18" customHeight="1" x14ac:dyDescent="0.3">
      <c r="B29" s="74"/>
      <c r="C29" s="74"/>
      <c r="D29" s="75"/>
      <c r="E29" s="112"/>
      <c r="F29" s="113"/>
      <c r="G29" s="113"/>
      <c r="H29" s="113"/>
      <c r="I29" s="113"/>
      <c r="J29" s="113"/>
      <c r="K29" s="113"/>
      <c r="L29" s="113"/>
    </row>
    <row r="30" spans="2:12" ht="18" customHeight="1" x14ac:dyDescent="0.3">
      <c r="B30" s="74"/>
      <c r="C30" s="74"/>
      <c r="D30" s="75"/>
      <c r="E30" s="112"/>
      <c r="F30" s="113"/>
      <c r="G30" s="113"/>
      <c r="H30" s="113"/>
      <c r="I30" s="113"/>
      <c r="J30" s="113"/>
      <c r="K30" s="113"/>
      <c r="L30" s="113"/>
    </row>
    <row r="31" spans="2:12" ht="18" customHeight="1" x14ac:dyDescent="0.3">
      <c r="B31" s="74"/>
      <c r="C31" s="74"/>
      <c r="D31" s="75"/>
      <c r="E31" s="112"/>
      <c r="F31" s="113"/>
      <c r="G31" s="113"/>
      <c r="H31" s="113"/>
      <c r="I31" s="113"/>
      <c r="J31" s="113"/>
      <c r="K31" s="113"/>
      <c r="L31" s="113"/>
    </row>
    <row r="32" spans="2:12" ht="18" customHeight="1" x14ac:dyDescent="0.3">
      <c r="B32" s="74"/>
      <c r="C32" s="74"/>
      <c r="D32" s="75"/>
      <c r="E32" s="112"/>
      <c r="F32" s="113"/>
      <c r="G32" s="113"/>
      <c r="H32" s="113"/>
      <c r="I32" s="113"/>
      <c r="J32" s="113"/>
      <c r="K32" s="113"/>
      <c r="L32" s="113"/>
    </row>
  </sheetData>
  <mergeCells count="14">
    <mergeCell ref="B3:L3"/>
    <mergeCell ref="B2:L2"/>
    <mergeCell ref="E24:L24"/>
    <mergeCell ref="E28:L28"/>
    <mergeCell ref="E32:L32"/>
    <mergeCell ref="E22:L22"/>
    <mergeCell ref="E27:L27"/>
    <mergeCell ref="E23:L23"/>
    <mergeCell ref="E31:L31"/>
    <mergeCell ref="E26:L26"/>
    <mergeCell ref="E30:L30"/>
    <mergeCell ref="B21:L21"/>
    <mergeCell ref="E29:L29"/>
    <mergeCell ref="E25:L25"/>
  </mergeCells>
  <dataValidations count="2">
    <dataValidation type="list" sqref="B23 B24 B25 B26 B27 B28 B29 B30 B31 B32" xr:uid="{00000000-0002-0000-0400-000000000000}">
      <formula1>"Enero,Febrero,Marzo,Abril,Mayo,Junio,Julio,Agosto,Septiembre,Octubre,Noviembre,Diciembre"</formula1>
    </dataValidation>
    <dataValidation type="list" sqref="C23 C24 C25 C26 C27 C28 C29 C30 C31 C32" xr:uid="{00000000-0002-0000-0400-000001000000}">
      <formula1>"Ocio / Restaurantes,Ropa / Calzado,Vacaciones / Viajes,Cultura / Libros,Deporte Extra,Salud Extra,Regalos,Varios"</formula1>
    </dataValidation>
  </dataValidations>
  <pageMargins left="0.75" right="0.75" top="1" bottom="1" header="0.5" footer="0.5"/>
  <pageSetup paperSize="9" orientation="portrait" r:id="rId1"/>
  <picture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400-000001000000}">
            <xm:f>L6&gt;'⚙️ Configuración'!$D$19</xm:f>
            <x14:dxf>
              <font>
                <b/>
                <i val="0"/>
                <sz val="10"/>
                <color rgb="FFC00000"/>
                <name val="Arial"/>
              </font>
              <fill>
                <patternFill patternType="solid">
                  <fgColor rgb="FFFADBD8"/>
                </patternFill>
              </fill>
            </x14:dxf>
          </x14:cfRule>
          <x14:cfRule type="expression" priority="2" id="{00000000-000E-0000-0400-000002000000}">
            <xm:f>AND(L6&gt;'⚙️ Configuración'!$D$19*0.9,L6&lt;='⚙️ Configuración'!$D$19)</xm:f>
            <x14:dxf>
              <font>
                <b/>
                <i val="0"/>
                <sz val="10"/>
                <color theme="9" tint="-0.24994659260841701"/>
                <name val="Arial"/>
              </font>
              <fill>
                <patternFill patternType="solid">
                  <fgColor rgb="FFFDEBD0"/>
                </patternFill>
              </fill>
            </x14:dxf>
          </x14:cfRule>
          <xm:sqref>L6:L17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1E8449"/>
  </sheetPr>
  <dimension ref="B1:G34"/>
  <sheetViews>
    <sheetView showGridLines="0" tabSelected="1" workbookViewId="0">
      <selection activeCell="E28" sqref="E28:G28"/>
    </sheetView>
  </sheetViews>
  <sheetFormatPr baseColWidth="10" defaultColWidth="8.88671875" defaultRowHeight="14.4" x14ac:dyDescent="0.3"/>
  <cols>
    <col min="1" max="1" width="2" customWidth="1"/>
    <col min="2" max="2" width="28" customWidth="1"/>
    <col min="3" max="3" width="16" customWidth="1"/>
    <col min="4" max="4" width="20" customWidth="1"/>
    <col min="5" max="5" width="18" customWidth="1"/>
    <col min="6" max="6" width="20" customWidth="1"/>
    <col min="7" max="7" width="16" customWidth="1"/>
    <col min="8" max="8" width="2" customWidth="1"/>
  </cols>
  <sheetData>
    <row r="1" spans="2:7" ht="7.95" customHeight="1" x14ac:dyDescent="0.3"/>
    <row r="2" spans="2:7" ht="42" customHeight="1" x14ac:dyDescent="0.3">
      <c r="B2" s="110" t="s">
        <v>134</v>
      </c>
      <c r="C2" s="84"/>
      <c r="D2" s="84"/>
      <c r="E2" s="84"/>
      <c r="F2" s="84"/>
      <c r="G2" s="85"/>
    </row>
    <row r="3" spans="2:7" ht="19.95" customHeight="1" x14ac:dyDescent="0.3">
      <c r="B3" s="119" t="s">
        <v>135</v>
      </c>
      <c r="C3" s="84"/>
      <c r="D3" s="84"/>
      <c r="E3" s="84"/>
      <c r="F3" s="84"/>
      <c r="G3" s="85"/>
    </row>
    <row r="4" spans="2:7" ht="7.95" customHeight="1" x14ac:dyDescent="0.3"/>
    <row r="5" spans="2:7" ht="16.05" customHeight="1" x14ac:dyDescent="0.3">
      <c r="B5" s="91" t="s">
        <v>136</v>
      </c>
      <c r="C5" s="84"/>
      <c r="D5" s="84"/>
      <c r="E5" s="84"/>
      <c r="F5" s="84"/>
      <c r="G5" s="85"/>
    </row>
    <row r="6" spans="2:7" ht="22.05" customHeight="1" x14ac:dyDescent="0.3">
      <c r="B6" s="42" t="s">
        <v>137</v>
      </c>
      <c r="C6" s="63">
        <v>6</v>
      </c>
      <c r="D6" s="109" t="s">
        <v>138</v>
      </c>
      <c r="E6" s="89"/>
      <c r="F6" s="89"/>
      <c r="G6" s="89"/>
    </row>
    <row r="7" spans="2:7" ht="22.05" customHeight="1" x14ac:dyDescent="0.3">
      <c r="B7" s="42" t="s">
        <v>139</v>
      </c>
      <c r="C7" s="64">
        <v>0</v>
      </c>
      <c r="D7" s="109" t="s">
        <v>140</v>
      </c>
      <c r="E7" s="89"/>
      <c r="F7" s="89"/>
      <c r="G7" s="89"/>
    </row>
    <row r="8" spans="2:7" ht="22.05" customHeight="1" x14ac:dyDescent="0.3">
      <c r="B8" s="42" t="s">
        <v>141</v>
      </c>
      <c r="C8" s="65">
        <f>C6*IFERROR(SUMPRODUCT(('🏠 Gastos Fijos'!C7:R7="Necesidad")*'🏠 Gastos Fijos'!C10:R21)/MAX(1,COUNTIF('🏠 Gastos Fijos'!S10:S21,"&gt;0")),0)</f>
        <v>0</v>
      </c>
      <c r="D8" s="109" t="s">
        <v>142</v>
      </c>
      <c r="E8" s="89"/>
      <c r="F8" s="89"/>
      <c r="G8" s="89"/>
    </row>
    <row r="9" spans="2:7" ht="7.95" customHeight="1" x14ac:dyDescent="0.3"/>
    <row r="10" spans="2:7" ht="30" customHeight="1" x14ac:dyDescent="0.3">
      <c r="B10" s="17" t="s">
        <v>23</v>
      </c>
      <c r="C10" s="18" t="s">
        <v>143</v>
      </c>
      <c r="D10" s="24" t="s">
        <v>144</v>
      </c>
      <c r="E10" s="24" t="s">
        <v>145</v>
      </c>
      <c r="F10" s="22" t="s">
        <v>146</v>
      </c>
      <c r="G10" s="22" t="s">
        <v>147</v>
      </c>
    </row>
    <row r="11" spans="2:7" ht="19.95" customHeight="1" x14ac:dyDescent="0.3">
      <c r="B11" s="66" t="s">
        <v>26</v>
      </c>
      <c r="C11" s="26">
        <f>'💵 Ingresos'!I6</f>
        <v>0</v>
      </c>
      <c r="D11" s="27">
        <f>C11*'⚙️ Configuración'!$D$20</f>
        <v>0</v>
      </c>
      <c r="E11" s="67">
        <v>0</v>
      </c>
      <c r="F11" s="68">
        <f>$C$7+E11</f>
        <v>0</v>
      </c>
      <c r="G11" s="69">
        <f>IFERROR(F11/IFERROR(SUMPRODUCT(('🏠 Gastos Fijos'!C7:R7="Necesidad")*'🏠 Gastos Fijos'!C10:R21)/MAX(1,COUNTIF('🏠 Gastos Fijos'!S10:S21,"&gt;0")),1),0)</f>
        <v>0</v>
      </c>
    </row>
    <row r="12" spans="2:7" ht="19.95" customHeight="1" x14ac:dyDescent="0.3">
      <c r="B12" s="66" t="s">
        <v>27</v>
      </c>
      <c r="C12" s="26">
        <f>'💵 Ingresos'!I7</f>
        <v>0</v>
      </c>
      <c r="D12" s="27">
        <f>C12*'⚙️ Configuración'!$D$20</f>
        <v>0</v>
      </c>
      <c r="E12" s="67">
        <v>0</v>
      </c>
      <c r="F12" s="68">
        <f t="shared" ref="F12:F22" si="0">F11+E12</f>
        <v>0</v>
      </c>
      <c r="G12" s="69">
        <f>IFERROR(F12/IFERROR(SUMPRODUCT(('🏠 Gastos Fijos'!C7:R7="Necesidad")*'🏠 Gastos Fijos'!C10:R21)/MAX(1,COUNTIF('🏠 Gastos Fijos'!S10:S21,"&gt;0")),1),0)</f>
        <v>0</v>
      </c>
    </row>
    <row r="13" spans="2:7" ht="19.95" customHeight="1" x14ac:dyDescent="0.3">
      <c r="B13" s="66" t="s">
        <v>28</v>
      </c>
      <c r="C13" s="26">
        <f>'💵 Ingresos'!I8</f>
        <v>0</v>
      </c>
      <c r="D13" s="27">
        <f>C13*'⚙️ Configuración'!$D$20</f>
        <v>0</v>
      </c>
      <c r="E13" s="67">
        <v>0</v>
      </c>
      <c r="F13" s="68">
        <f t="shared" si="0"/>
        <v>0</v>
      </c>
      <c r="G13" s="69">
        <f>IFERROR(F13/IFERROR(SUMPRODUCT(('🏠 Gastos Fijos'!C7:R7="Necesidad")*'🏠 Gastos Fijos'!C10:R21)/MAX(1,COUNTIF('🏠 Gastos Fijos'!S10:S21,"&gt;0")),1),0)</f>
        <v>0</v>
      </c>
    </row>
    <row r="14" spans="2:7" ht="19.95" customHeight="1" x14ac:dyDescent="0.3">
      <c r="B14" s="66" t="s">
        <v>29</v>
      </c>
      <c r="C14" s="26">
        <f>'💵 Ingresos'!I9</f>
        <v>0</v>
      </c>
      <c r="D14" s="27">
        <f>C14*'⚙️ Configuración'!$D$20</f>
        <v>0</v>
      </c>
      <c r="E14" s="67">
        <v>0</v>
      </c>
      <c r="F14" s="68">
        <f t="shared" si="0"/>
        <v>0</v>
      </c>
      <c r="G14" s="69">
        <f>IFERROR(F14/IFERROR(SUMPRODUCT(('🏠 Gastos Fijos'!C7:R7="Necesidad")*'🏠 Gastos Fijos'!C10:R21)/MAX(1,COUNTIF('🏠 Gastos Fijos'!S10:S21,"&gt;0")),1),0)</f>
        <v>0</v>
      </c>
    </row>
    <row r="15" spans="2:7" ht="19.95" customHeight="1" x14ac:dyDescent="0.3">
      <c r="B15" s="66" t="s">
        <v>30</v>
      </c>
      <c r="C15" s="26">
        <f>'💵 Ingresos'!I10</f>
        <v>0</v>
      </c>
      <c r="D15" s="27">
        <f>C15*'⚙️ Configuración'!$D$20</f>
        <v>0</v>
      </c>
      <c r="E15" s="67">
        <v>0</v>
      </c>
      <c r="F15" s="68">
        <f t="shared" si="0"/>
        <v>0</v>
      </c>
      <c r="G15" s="69">
        <f>IFERROR(F15/IFERROR(SUMPRODUCT(('🏠 Gastos Fijos'!C7:R7="Necesidad")*'🏠 Gastos Fijos'!C10:R21)/MAX(1,COUNTIF('🏠 Gastos Fijos'!S10:S21,"&gt;0")),1),0)</f>
        <v>0</v>
      </c>
    </row>
    <row r="16" spans="2:7" ht="19.95" customHeight="1" x14ac:dyDescent="0.3">
      <c r="B16" s="66" t="s">
        <v>31</v>
      </c>
      <c r="C16" s="26">
        <f>'💵 Ingresos'!I11</f>
        <v>0</v>
      </c>
      <c r="D16" s="27">
        <f>C16*'⚙️ Configuración'!$D$20</f>
        <v>0</v>
      </c>
      <c r="E16" s="67">
        <v>0</v>
      </c>
      <c r="F16" s="68">
        <f t="shared" si="0"/>
        <v>0</v>
      </c>
      <c r="G16" s="69">
        <f>IFERROR(F16/IFERROR(SUMPRODUCT(('🏠 Gastos Fijos'!C7:R7="Necesidad")*'🏠 Gastos Fijos'!C10:R21)/MAX(1,COUNTIF('🏠 Gastos Fijos'!S10:S21,"&gt;0")),1),0)</f>
        <v>0</v>
      </c>
    </row>
    <row r="17" spans="2:7" ht="19.95" customHeight="1" x14ac:dyDescent="0.3">
      <c r="B17" s="66" t="s">
        <v>32</v>
      </c>
      <c r="C17" s="26">
        <f>'💵 Ingresos'!I12</f>
        <v>0</v>
      </c>
      <c r="D17" s="27">
        <f>C17*'⚙️ Configuración'!$D$20</f>
        <v>0</v>
      </c>
      <c r="E17" s="67">
        <v>0</v>
      </c>
      <c r="F17" s="68">
        <f t="shared" si="0"/>
        <v>0</v>
      </c>
      <c r="G17" s="69">
        <f>IFERROR(F17/IFERROR(SUMPRODUCT(('🏠 Gastos Fijos'!C7:R7="Necesidad")*'🏠 Gastos Fijos'!C10:R21)/MAX(1,COUNTIF('🏠 Gastos Fijos'!S10:S21,"&gt;0")),1),0)</f>
        <v>0</v>
      </c>
    </row>
    <row r="18" spans="2:7" ht="19.95" customHeight="1" x14ac:dyDescent="0.3">
      <c r="B18" s="66" t="s">
        <v>33</v>
      </c>
      <c r="C18" s="26">
        <f>'💵 Ingresos'!I13</f>
        <v>0</v>
      </c>
      <c r="D18" s="27">
        <f>C18*'⚙️ Configuración'!$D$20</f>
        <v>0</v>
      </c>
      <c r="E18" s="67">
        <v>0</v>
      </c>
      <c r="F18" s="68">
        <f t="shared" si="0"/>
        <v>0</v>
      </c>
      <c r="G18" s="69">
        <f>IFERROR(F18/IFERROR(SUMPRODUCT(('🏠 Gastos Fijos'!C7:R7="Necesidad")*'🏠 Gastos Fijos'!C10:R21)/MAX(1,COUNTIF('🏠 Gastos Fijos'!S10:S21,"&gt;0")),1),0)</f>
        <v>0</v>
      </c>
    </row>
    <row r="19" spans="2:7" ht="19.95" customHeight="1" x14ac:dyDescent="0.3">
      <c r="B19" s="66" t="s">
        <v>34</v>
      </c>
      <c r="C19" s="26">
        <f>'💵 Ingresos'!I14</f>
        <v>0</v>
      </c>
      <c r="D19" s="27">
        <f>C19*'⚙️ Configuración'!$D$20</f>
        <v>0</v>
      </c>
      <c r="E19" s="67">
        <v>0</v>
      </c>
      <c r="F19" s="68">
        <f t="shared" si="0"/>
        <v>0</v>
      </c>
      <c r="G19" s="69">
        <f>IFERROR(F19/IFERROR(SUMPRODUCT(('🏠 Gastos Fijos'!C7:R7="Necesidad")*'🏠 Gastos Fijos'!C10:R21)/MAX(1,COUNTIF('🏠 Gastos Fijos'!S10:S21,"&gt;0")),1),0)</f>
        <v>0</v>
      </c>
    </row>
    <row r="20" spans="2:7" ht="19.95" customHeight="1" x14ac:dyDescent="0.3">
      <c r="B20" s="66" t="s">
        <v>35</v>
      </c>
      <c r="C20" s="26">
        <f>'💵 Ingresos'!I15</f>
        <v>0</v>
      </c>
      <c r="D20" s="27">
        <f>C20*'⚙️ Configuración'!$D$20</f>
        <v>0</v>
      </c>
      <c r="E20" s="67">
        <v>0</v>
      </c>
      <c r="F20" s="68">
        <f t="shared" si="0"/>
        <v>0</v>
      </c>
      <c r="G20" s="69">
        <f>IFERROR(F20/IFERROR(SUMPRODUCT(('🏠 Gastos Fijos'!C7:R7="Necesidad")*'🏠 Gastos Fijos'!C10:R21)/MAX(1,COUNTIF('🏠 Gastos Fijos'!S10:S21,"&gt;0")),1),0)</f>
        <v>0</v>
      </c>
    </row>
    <row r="21" spans="2:7" ht="19.95" customHeight="1" x14ac:dyDescent="0.3">
      <c r="B21" s="66" t="s">
        <v>36</v>
      </c>
      <c r="C21" s="26">
        <f>'💵 Ingresos'!I16</f>
        <v>0</v>
      </c>
      <c r="D21" s="27">
        <f>C21*'⚙️ Configuración'!$D$20</f>
        <v>0</v>
      </c>
      <c r="E21" s="67">
        <v>0</v>
      </c>
      <c r="F21" s="68">
        <f t="shared" si="0"/>
        <v>0</v>
      </c>
      <c r="G21" s="69">
        <f>IFERROR(F21/IFERROR(SUMPRODUCT(('🏠 Gastos Fijos'!C7:R7="Necesidad")*'🏠 Gastos Fijos'!C10:R21)/MAX(1,COUNTIF('🏠 Gastos Fijos'!S10:S21,"&gt;0")),1),0)</f>
        <v>0</v>
      </c>
    </row>
    <row r="22" spans="2:7" ht="19.95" customHeight="1" x14ac:dyDescent="0.3">
      <c r="B22" s="66" t="s">
        <v>37</v>
      </c>
      <c r="C22" s="26">
        <f>'💵 Ingresos'!I17</f>
        <v>0</v>
      </c>
      <c r="D22" s="27">
        <f>C22*'⚙️ Configuración'!$D$20</f>
        <v>0</v>
      </c>
      <c r="E22" s="67">
        <v>0</v>
      </c>
      <c r="F22" s="68">
        <f t="shared" si="0"/>
        <v>0</v>
      </c>
      <c r="G22" s="69">
        <f>IFERROR(F22/IFERROR(SUMPRODUCT(('🏠 Gastos Fijos'!C7:R7="Necesidad")*'🏠 Gastos Fijos'!C10:R21)/MAX(1,COUNTIF('🏠 Gastos Fijos'!S10:S21,"&gt;0")),1),0)</f>
        <v>0</v>
      </c>
    </row>
    <row r="23" spans="2:7" ht="7.95" customHeight="1" x14ac:dyDescent="0.3"/>
    <row r="24" spans="2:7" ht="18" customHeight="1" x14ac:dyDescent="0.3">
      <c r="B24" s="103" t="s">
        <v>148</v>
      </c>
      <c r="C24" s="84"/>
      <c r="D24" s="84"/>
      <c r="E24" s="84"/>
      <c r="F24" s="84"/>
      <c r="G24" s="85"/>
    </row>
    <row r="25" spans="2:7" ht="22.05" customHeight="1" x14ac:dyDescent="0.3">
      <c r="B25" s="92" t="s">
        <v>149</v>
      </c>
      <c r="C25" s="98"/>
      <c r="D25" s="81"/>
      <c r="E25" s="117">
        <f>SUM(D11:D22)</f>
        <v>0</v>
      </c>
      <c r="F25" s="94"/>
      <c r="G25" s="95"/>
    </row>
    <row r="26" spans="2:7" ht="22.05" customHeight="1" x14ac:dyDescent="0.3">
      <c r="B26" s="92" t="s">
        <v>150</v>
      </c>
      <c r="C26" s="98"/>
      <c r="D26" s="81"/>
      <c r="E26" s="117">
        <f>SUM(E11:E22)</f>
        <v>0</v>
      </c>
      <c r="F26" s="94"/>
      <c r="G26" s="95"/>
    </row>
    <row r="27" spans="2:7" ht="22.05" customHeight="1" x14ac:dyDescent="0.3">
      <c r="B27" s="92" t="s">
        <v>151</v>
      </c>
      <c r="C27" s="98"/>
      <c r="D27" s="81"/>
      <c r="E27" s="117">
        <f>IFERROR(SUM(E11:E22)/MAX(1,COUNTIF(E11:E22,"&gt;0")),0)</f>
        <v>0</v>
      </c>
      <c r="F27" s="94"/>
      <c r="G27" s="95"/>
    </row>
    <row r="28" spans="2:7" ht="22.05" customHeight="1" x14ac:dyDescent="0.3">
      <c r="B28" s="92" t="s">
        <v>152</v>
      </c>
      <c r="C28" s="98"/>
      <c r="D28" s="81"/>
      <c r="E28" s="117">
        <f>F22</f>
        <v>0</v>
      </c>
      <c r="F28" s="94"/>
      <c r="G28" s="95"/>
    </row>
    <row r="29" spans="2:7" ht="22.05" customHeight="1" x14ac:dyDescent="0.3">
      <c r="B29" s="118" t="str">
        <f>IF(F22&gt;=$C$8,"✅  ¡Objetivo alcanzado! El fondo de emergencia está completo.","⚠️  Fondo en construcción · Sigue aportando cada mes.")</f>
        <v>✅  ¡Objetivo alcanzado! El fondo de emergencia está completo.</v>
      </c>
      <c r="C29" s="98"/>
      <c r="D29" s="98"/>
      <c r="E29" s="98"/>
      <c r="F29" s="98"/>
      <c r="G29" s="81"/>
    </row>
    <row r="30" spans="2:7" ht="7.95" customHeight="1" x14ac:dyDescent="0.3"/>
    <row r="31" spans="2:7" ht="18" customHeight="1" x14ac:dyDescent="0.3">
      <c r="B31" s="103" t="s">
        <v>153</v>
      </c>
      <c r="C31" s="84"/>
      <c r="D31" s="84"/>
      <c r="E31" s="84"/>
      <c r="F31" s="84"/>
      <c r="G31" s="85"/>
    </row>
    <row r="32" spans="2:7" ht="22.05" customHeight="1" x14ac:dyDescent="0.3">
      <c r="B32" s="92" t="s">
        <v>154</v>
      </c>
      <c r="C32" s="98"/>
      <c r="D32" s="81"/>
      <c r="E32" s="120">
        <f>IFERROR(IF(F22&gt;=$C$8,0,CEILING(($C$8-F22)/MAX(E27,1),1)),"—")</f>
        <v>0</v>
      </c>
      <c r="F32" s="94"/>
      <c r="G32" s="95"/>
    </row>
    <row r="33" spans="2:7" ht="22.05" customHeight="1" x14ac:dyDescent="0.3">
      <c r="B33" s="92" t="s">
        <v>155</v>
      </c>
      <c r="C33" s="98"/>
      <c r="D33" s="81"/>
      <c r="E33" s="121" t="str">
        <f>IFERROR(IF(F22&gt;=$C$8,"Este año ✅",2026+INT(E32/12)),"—")</f>
        <v>Este año ✅</v>
      </c>
      <c r="F33" s="94"/>
      <c r="G33" s="95"/>
    </row>
    <row r="34" spans="2:7" ht="13.95" customHeight="1" x14ac:dyDescent="0.3">
      <c r="B34" s="109" t="s">
        <v>156</v>
      </c>
      <c r="C34" s="89"/>
      <c r="D34" s="89"/>
      <c r="E34" s="89"/>
      <c r="F34" s="89"/>
      <c r="G34" s="89"/>
    </row>
  </sheetData>
  <mergeCells count="22">
    <mergeCell ref="B34:G34"/>
    <mergeCell ref="E27:G27"/>
    <mergeCell ref="E26:G26"/>
    <mergeCell ref="E25:G25"/>
    <mergeCell ref="B24:G24"/>
    <mergeCell ref="E32:G32"/>
    <mergeCell ref="B33:D33"/>
    <mergeCell ref="B32:D32"/>
    <mergeCell ref="B26:D26"/>
    <mergeCell ref="B25:D25"/>
    <mergeCell ref="E33:G33"/>
    <mergeCell ref="B31:G31"/>
    <mergeCell ref="B27:D27"/>
    <mergeCell ref="B2:G2"/>
    <mergeCell ref="E28:G28"/>
    <mergeCell ref="D8:G8"/>
    <mergeCell ref="B29:G29"/>
    <mergeCell ref="B28:D28"/>
    <mergeCell ref="B5:G5"/>
    <mergeCell ref="D6:G6"/>
    <mergeCell ref="B3:G3"/>
    <mergeCell ref="D7:G7"/>
  </mergeCells>
  <conditionalFormatting sqref="E28">
    <cfRule type="expression" dxfId="1" priority="1">
      <formula>E28&gt;=$C$8</formula>
    </cfRule>
    <cfRule type="expression" dxfId="0" priority="2">
      <formula>E28&lt;$C$8</formula>
    </cfRule>
  </conditionalFormatting>
  <pageMargins left="0.75" right="0.75" top="1" bottom="1" header="0.5" footer="0.5"/>
  <drawing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⚙️ Configuración</vt:lpstr>
      <vt:lpstr>📊 Resumen</vt:lpstr>
      <vt:lpstr>💵 Ingresos</vt:lpstr>
      <vt:lpstr>🏠 Gastos Fijos</vt:lpstr>
      <vt:lpstr>🎭 Gastos Variables</vt:lpstr>
      <vt:lpstr>🛡️ Fondo Emergencia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Lander</cp:lastModifiedBy>
  <dcterms:created xsi:type="dcterms:W3CDTF">2026-05-19T06:29:32Z</dcterms:created>
  <dcterms:modified xsi:type="dcterms:W3CDTF">2026-05-31T11:46:03Z</dcterms:modified>
</cp:coreProperties>
</file>